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0715" windowHeight="9180" tabRatio="906" firstSheet="3" activeTab="10"/>
  </bookViews>
  <sheets>
    <sheet name="ankietyzacja stud po I sem" sheetId="5" r:id="rId1"/>
    <sheet name="ankietyzacja procesu dydaktyczn" sheetId="1" r:id="rId2"/>
    <sheet name="ankiet absolw program kształcen" sheetId="8" r:id="rId3"/>
    <sheet name="osiągn efekty kształ" sheetId="9" r:id="rId4"/>
    <sheet name=" uzyskane komp" sheetId="10" r:id="rId5"/>
    <sheet name="infrastr, sekret" sheetId="11" r:id="rId6"/>
    <sheet name="system zapewn jakości kształ" sheetId="12" r:id="rId7"/>
    <sheet name="Arkusz1" sheetId="4" state="hidden" r:id="rId8"/>
    <sheet name="Arkusz4" sheetId="7" state="hidden" r:id="rId9"/>
    <sheet name="Lista" sheetId="3" state="hidden" r:id="rId10"/>
    <sheet name="Ank. dla studentów I roku" sheetId="13" r:id="rId11"/>
    <sheet name="Ank. dla studentów III roku" sheetId="14" r:id="rId12"/>
  </sheets>
  <definedNames>
    <definedName name="_xlnm.Print_Area" localSheetId="10">'Ank. dla studentów I roku'!$A$1:$P$36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3" l="1"/>
  <c r="P16" i="13"/>
  <c r="O16" i="13"/>
  <c r="N16" i="13"/>
  <c r="M16" i="13"/>
  <c r="P15" i="13"/>
  <c r="N15" i="13"/>
  <c r="O15" i="13"/>
  <c r="M15" i="13"/>
  <c r="P14" i="13"/>
  <c r="O14" i="13"/>
  <c r="P13" i="13"/>
  <c r="O13" i="13"/>
  <c r="N13" i="13"/>
  <c r="O11" i="13"/>
  <c r="P11" i="13"/>
  <c r="N11" i="13"/>
  <c r="K17" i="13"/>
  <c r="K16" i="13"/>
  <c r="K15" i="13"/>
  <c r="K14" i="13"/>
  <c r="K13" i="13"/>
  <c r="K12" i="13"/>
  <c r="K11" i="13"/>
  <c r="K10" i="13"/>
  <c r="K9" i="13"/>
  <c r="K40" i="14" l="1"/>
  <c r="K39" i="14"/>
  <c r="K38" i="14"/>
  <c r="K37" i="14"/>
  <c r="K36" i="14"/>
  <c r="K35" i="14"/>
  <c r="K34" i="14"/>
  <c r="K32" i="14"/>
  <c r="K31" i="14"/>
  <c r="K30" i="14"/>
  <c r="K29" i="14"/>
  <c r="K28" i="14"/>
  <c r="K27" i="14"/>
  <c r="K19" i="14"/>
  <c r="K18" i="14"/>
  <c r="K17" i="14"/>
  <c r="K16" i="14"/>
  <c r="K15" i="14"/>
  <c r="K13" i="14"/>
  <c r="K12" i="14"/>
  <c r="K11" i="14"/>
  <c r="K10" i="14"/>
  <c r="K9" i="14"/>
  <c r="K46" i="14" l="1"/>
  <c r="K45" i="14"/>
  <c r="K43" i="14"/>
  <c r="K42" i="14"/>
  <c r="K36" i="13" l="1"/>
  <c r="K35" i="13"/>
  <c r="K33" i="13"/>
  <c r="K32" i="13"/>
  <c r="K28" i="13"/>
  <c r="K27" i="13"/>
  <c r="K26" i="13"/>
  <c r="K24" i="13"/>
  <c r="K23" i="13"/>
  <c r="K22" i="13"/>
  <c r="K21" i="13"/>
  <c r="K20" i="13"/>
  <c r="K19" i="13"/>
  <c r="K7" i="13"/>
  <c r="K6" i="13"/>
  <c r="K5" i="13"/>
  <c r="K4" i="13"/>
</calcChain>
</file>

<file path=xl/sharedStrings.xml><?xml version="1.0" encoding="utf-8"?>
<sst xmlns="http://schemas.openxmlformats.org/spreadsheetml/2006/main" count="234" uniqueCount="158">
  <si>
    <t>TAK</t>
  </si>
  <si>
    <t>Piewszy stopień</t>
  </si>
  <si>
    <t>Drugi stopień</t>
  </si>
  <si>
    <t>Stacjonarne</t>
  </si>
  <si>
    <t>Niestracjonarne zaoczne</t>
  </si>
  <si>
    <t xml:space="preserve">Studia stacjonarne </t>
  </si>
  <si>
    <t xml:space="preserve">Studia niestacjonarne </t>
  </si>
  <si>
    <t xml:space="preserve">Studia licencjackie </t>
  </si>
  <si>
    <t>Studia magisterskie</t>
  </si>
  <si>
    <t xml:space="preserve">I </t>
  </si>
  <si>
    <t>II</t>
  </si>
  <si>
    <t>III</t>
  </si>
  <si>
    <t>IV</t>
  </si>
  <si>
    <t>V</t>
  </si>
  <si>
    <t>VI</t>
  </si>
  <si>
    <t xml:space="preserve">NIE </t>
  </si>
  <si>
    <t>Ankieta po pierwszym semestrze studiów</t>
  </si>
  <si>
    <t>Czy jest Pan/Pani zadowolony?</t>
  </si>
  <si>
    <t>Z wyboru kierunku</t>
  </si>
  <si>
    <t>Z obsługi administracyjnej</t>
  </si>
  <si>
    <t>Z poziomu prowadzonych zajęć</t>
  </si>
  <si>
    <t>Z funkcjonowania witryn internetowych Uczelni (USOS, Moodle, Microsoft Teams)</t>
  </si>
  <si>
    <t>Z ułożenia rozkładu zajęć</t>
  </si>
  <si>
    <t>Z wyboru Filii Politechniki Warszawskiej</t>
  </si>
  <si>
    <t>Skala: bardzo dobrze (5), dobrze (4), dostatecznie (3), źle (2)</t>
  </si>
  <si>
    <t>Jak oceniasz:</t>
  </si>
  <si>
    <t>1. Respektowanie przez nauczyciela akademickiego regulaminu przedmiotu?</t>
  </si>
  <si>
    <t>2. Przygotowanie nauczyciela akademickiego do realizacji przedmiotu?</t>
  </si>
  <si>
    <t>4. Tempo prowadzenia wykładów przez nauczyciela akademickiego pozwalające na przyswojenie wiedzy?</t>
  </si>
  <si>
    <t>5. Umiejętność wyjaśniania zagadnień przez nauczyciela akademickiego w sposób pozwalający na ich zrozumienie?</t>
  </si>
  <si>
    <t>6. Umiejętność zainteresowania Ciebie prezentowanym materiałem?</t>
  </si>
  <si>
    <t>7. Punktualność rozpoczynania i kończenia zajęć?</t>
  </si>
  <si>
    <t>8. Dostępność nauczyciela akademickiego dla studentów na konsultacjach?</t>
  </si>
  <si>
    <t>Skala:                         bardzo dobrze (5),    dobrze (4),       dostatecznie (3),             źle (2)</t>
  </si>
  <si>
    <t>3. Zachowanie nauczyciela akademickiego wobec Ciebie i innych studentów?</t>
  </si>
  <si>
    <t>4.Umiejętność wyjaśniania wątpliwości podczas rozwiązywania problemów i omawiania zagadnień?</t>
  </si>
  <si>
    <t>5.Umiejętność aktywizacji Ciebie i innych studentów podczas zajęć?</t>
  </si>
  <si>
    <t>6.Punktualność rozpoczynania i kończenia zajęć?</t>
  </si>
  <si>
    <t>8.Wykorzystanie w pełni liczby godzin przewidzianej na przedmiot?</t>
  </si>
  <si>
    <t>7. Dostępność nauczyciela akademickiego dla studentów na konsultacjach?</t>
  </si>
  <si>
    <t>ANKIETYZACJA  PROGRAMU KSZTAŁCENIA</t>
  </si>
  <si>
    <t>1. Udział przedmiotów ogólnych w programie studiów</t>
  </si>
  <si>
    <t>2. Udział przedmiotów kierunkowych w programie</t>
  </si>
  <si>
    <t>3. Udział języków obcych w programie studiów</t>
  </si>
  <si>
    <t>4. Dostosowanie programów do potrzeb rynku</t>
  </si>
  <si>
    <t>5. Oferta praktyk zawodowych</t>
  </si>
  <si>
    <t>6. Dostępność kadry nauczającej</t>
  </si>
  <si>
    <t>7. Sumienność egzaminowania</t>
  </si>
  <si>
    <t>8. Zakres wymagań na egzaminie dyplomowym</t>
  </si>
  <si>
    <t>9. Kształtowanie postaw społecznych, systemu wartości</t>
  </si>
  <si>
    <t>Skala:                          bardzo dobrze (5),     dobrze (4),          dostatecznie (3),                 źle (2)</t>
  </si>
  <si>
    <t>OCENA OSIĄGNIĘTYCH EFEKTÓW UCZENIA</t>
  </si>
  <si>
    <t xml:space="preserve">Jak oceniasz: </t>
  </si>
  <si>
    <t>1. Poziom osiągniętych efektów z wiedzy</t>
  </si>
  <si>
    <t>3. Zakres kształtowania kompetencji społecznych</t>
  </si>
  <si>
    <t>2. Stopień rozwijanych w trakcie studiów umiejętności</t>
  </si>
  <si>
    <t>OCENA UZYSKANYCH KOMPETECJI</t>
  </si>
  <si>
    <t>1. Wiedza ogólnoekonomiczna</t>
  </si>
  <si>
    <t>2.Wiedza kierunkowa</t>
  </si>
  <si>
    <t>3. Znajomość języków obcych</t>
  </si>
  <si>
    <t>4. Umiejętności analityczne</t>
  </si>
  <si>
    <t>5. Umiejętności wykorzystania komputera</t>
  </si>
  <si>
    <t>7. Umiejętności samokształcenia, otwartości na stały rozwój</t>
  </si>
  <si>
    <t>6. Umiejętności rozwiązywania problemów</t>
  </si>
  <si>
    <t>8. Umiejętności komunikowania się i współpracy z osobami z różnych środowisk</t>
  </si>
  <si>
    <t>OCENA INFRASTRUKTURY, PRACY SEKRETARIATU,  KÓŁ NAUKOWYCH, SAMORZĄDU</t>
  </si>
  <si>
    <t>1.Infrastruktura dydaktyczna uczelni, (sale  wykładowe, pracownia komputerowa)</t>
  </si>
  <si>
    <t>2. Infrastruktura sportowa uczelni</t>
  </si>
  <si>
    <t>3. Zasoby biblioteczne uczelni</t>
  </si>
  <si>
    <t xml:space="preserve">5. Baza socjalna (Dom studencki, stołówka) </t>
  </si>
  <si>
    <t>4. Funkcjonowanie sekretariatu studiów</t>
  </si>
  <si>
    <t>6. Koła naukowe, organizacje studenckie</t>
  </si>
  <si>
    <t>7. Możliwość realnego wpływu studentów na dydaktykę, zarządzania Filią, na system zapewnienia jakości kształcenia poprzez przedstawicieli samorządu studenckiego</t>
  </si>
  <si>
    <t xml:space="preserve">OCENA FUNKCJONOWANIA SYSTEMU ZAPEWNIENIA JAKOŚCI KSZTAŁCENIA </t>
  </si>
  <si>
    <t>1. Jak oceniasz funkcjonowanie Systemu Zapewnienia Jakości Kształcenia</t>
  </si>
  <si>
    <t>2. Jak oceniasz publiczny dostęp o informacji na temat procesu kształcenia</t>
  </si>
  <si>
    <t>3. Jak oceniasz jakość przekazywanych informacji dotyczących toku kształcenia</t>
  </si>
  <si>
    <t>4. Jak oceniasz zawartość strony internetowej Kolegium</t>
  </si>
  <si>
    <r>
      <t xml:space="preserve">Ocena sposobu prowadzenia zajęć przez nauczyciela akademickiego </t>
    </r>
    <r>
      <rPr>
        <b/>
        <u/>
        <sz val="14"/>
        <color theme="1"/>
        <rFont val="Times New Roman"/>
        <family val="1"/>
        <charset val="238"/>
      </rPr>
      <t>wykłady</t>
    </r>
  </si>
  <si>
    <t>ANKIETYZACJA PROCESU DYDAKTYCZNEGO 2020/2021  semestr zimowy</t>
  </si>
  <si>
    <r>
      <t xml:space="preserve">Ocena sposobu prowadzenia zajęć przez nauczyciela akademickiego: </t>
    </r>
    <r>
      <rPr>
        <b/>
        <u/>
        <sz val="14"/>
        <color theme="1"/>
        <rFont val="Times New Roman"/>
        <family val="1"/>
        <charset val="238"/>
      </rPr>
      <t>ćwiczenia</t>
    </r>
  </si>
  <si>
    <t>rok akademicki</t>
  </si>
  <si>
    <t>Z bazy dydaktycznej uczelni</t>
  </si>
  <si>
    <t>2020/2021</t>
  </si>
  <si>
    <t>2019/2020</t>
  </si>
  <si>
    <t>2021/2022</t>
  </si>
  <si>
    <t>2022/2023</t>
  </si>
  <si>
    <t>semestr</t>
  </si>
  <si>
    <t>zimowy</t>
  </si>
  <si>
    <t>letni</t>
  </si>
  <si>
    <t xml:space="preserve">zimowy </t>
  </si>
  <si>
    <t>Skala:   bardzo dobrze (5),     dobrze (4),          dostatecznie (3),                 źle (2)</t>
  </si>
  <si>
    <t>Skala:  bardzo dobrze (5),  dobrze (4),          dostatecznie (3),                 źle (2)</t>
  </si>
  <si>
    <t>Skala:  bardzo dobrze (5),     dobrze (4),          dostatecznie (3),          źle (2)</t>
  </si>
  <si>
    <t>NIE, preferuję kierunek EKONOMIA</t>
  </si>
  <si>
    <t>NIE ma to dla mnie znaczenia</t>
  </si>
  <si>
    <t>TAK, wolałbym/abym studiować na kierunku: ZARZĄDZANIE</t>
  </si>
  <si>
    <t>Trudno powiedzieć</t>
  </si>
  <si>
    <t>TAK, wolałbym/abym studiować na kierunku: LOGISTYKA</t>
  </si>
  <si>
    <t>TAK, preferuję profil praktyczny</t>
  </si>
  <si>
    <t>TAK, wolałbym/abym studiować na kierunku: FINANSE I RACHUNKOWOŚĆ</t>
  </si>
  <si>
    <t>Rodzina/znajomi</t>
  </si>
  <si>
    <t>Media społecznościowe</t>
  </si>
  <si>
    <t>Informacje w prasie/internecie</t>
  </si>
  <si>
    <t>Inne</t>
  </si>
  <si>
    <t xml:space="preserve">3. Proszę wskazać, czy wybrał/a/by Pan/Pani inny kierunek z obszaru nauk społecznych, jeśli byłby w ofercie Kolegium Nauk Ekonomicznych i Społecznych w Płocku?
</t>
  </si>
  <si>
    <t>TAK, preferuję profil ogólnoakademicki</t>
  </si>
  <si>
    <t xml:space="preserve">5. Proszę określić stopień zadowolenia z wyboru kierunku studiów w skali 1-10 (gdzie: 1 oznacza zupełny brak, a 10 – najwyższy stopień zadowolenia)
</t>
  </si>
  <si>
    <t>7. Płeć</t>
  </si>
  <si>
    <t>Kobieta</t>
  </si>
  <si>
    <t>Mężczyzna</t>
  </si>
  <si>
    <t>8. Forma studiów</t>
  </si>
  <si>
    <t>Niestacjonarne</t>
  </si>
  <si>
    <t>4. Czy przy wyborze kierunku miał dla Pani/a znaczenie profil studiów (ogólnoakademicki/praktyczny)?</t>
  </si>
  <si>
    <t>Ankieta dla studentów I roku - pytania:</t>
  </si>
  <si>
    <t>Ankieta dla studentów III roku - pytania:</t>
  </si>
  <si>
    <t xml:space="preserve">1.Proszę podać rok studiów
</t>
  </si>
  <si>
    <t xml:space="preserve">2.Proszę podać formę studiów
</t>
  </si>
  <si>
    <t xml:space="preserve">3. Czy po uzyskaniu tytułu licencjata zamierza Pan/i kontynuować kształcenie na studiach drugiego stopnia w KNEiS w Płocku na kierunku ekonomia?
</t>
  </si>
  <si>
    <t>Tak, na specjalności: ekonomia biznesu</t>
  </si>
  <si>
    <t>Tak, na specjalności: finanse i rachunkowość</t>
  </si>
  <si>
    <t>Tak, ale nie wiem jeszcze na jakiej specjalności</t>
  </si>
  <si>
    <t>Nie</t>
  </si>
  <si>
    <t>5. Proszę ocenić w skali 1-5 swoje preferencje dotyczące kierunków z obszaru nauk społecznych (gdzie: 1- bardzo niska ocena, 5 - bardzo wysoka ocena):</t>
  </si>
  <si>
    <t>Ekonomia</t>
  </si>
  <si>
    <t>Finanse i rachunkowość</t>
  </si>
  <si>
    <t>Zarządzanie</t>
  </si>
  <si>
    <t>Logistyka</t>
  </si>
  <si>
    <t xml:space="preserve">6.Jeśli nie zamierza Pan/i kontynuować kształcenia na studiach drugiego stopnia w KNEiS w Płocku, proszę podać, jakie są Pani/a dalsze plany związane z kształceniem?
</t>
  </si>
  <si>
    <t>Nie dotyczy</t>
  </si>
  <si>
    <t>Nie chcę kontynuować kształcenia na studiach drugiego stopnia w ogóle</t>
  </si>
  <si>
    <t>Chcę zrobić sobie przerwę w nauce</t>
  </si>
  <si>
    <t>Chcę kontynuować kształcenie na studiach drugiego stopnia na innej uczelni</t>
  </si>
  <si>
    <t>Trudno powiedzieć, decyzja jeszcze nie została podjęta</t>
  </si>
  <si>
    <t xml:space="preserve">7. Jeśli zamierza Pan/i kontynuować studia na innej uczelni, to proszę podać, jaka jest tego przyczyna? (Można zaznaczyć więcej niż jedną odpowiedź).
</t>
  </si>
  <si>
    <t>Zależy mi na studiowaniu na innym kierunku</t>
  </si>
  <si>
    <t>Zależy mi na studiowaniu w innym mieście</t>
  </si>
  <si>
    <t>Chcę sprawdzić, jak studiuje się na innej uczelni</t>
  </si>
  <si>
    <t>Studia w KNEiS są mało interesujące ze względu na treść programu studiów</t>
  </si>
  <si>
    <t>Atmosfera studiowania na dotychczasowym kierunku i na uczelni nie odpowiadała mi</t>
  </si>
  <si>
    <t xml:space="preserve">1. Proszę wskazać, z jakich źródeł dowiedział/a się Pan/Pani o studiach w KNEiS w PW w Płocku?
</t>
  </si>
  <si>
    <r>
      <t>6. Proszę określić stopień zadowolenia z wyboru </t>
    </r>
    <r>
      <rPr>
        <b/>
        <u/>
        <sz val="12"/>
        <color rgb="FF212121"/>
        <rFont val="Times New Roman"/>
        <family val="1"/>
        <charset val="238"/>
      </rPr>
      <t>uczelni</t>
    </r>
    <r>
      <rPr>
        <b/>
        <sz val="12"/>
        <color rgb="FF212121"/>
        <rFont val="Times New Roman"/>
        <family val="1"/>
        <charset val="238"/>
      </rPr>
      <t> w skali 1-10 </t>
    </r>
    <r>
      <rPr>
        <sz val="12"/>
        <color rgb="FF212121"/>
        <rFont val="Times New Roman"/>
        <family val="1"/>
        <charset val="238"/>
      </rPr>
      <t>(gdzie: 1 oznacza zupełny brak, a 10 – najwyższy stopień zadowolenia)</t>
    </r>
  </si>
  <si>
    <t>4. Jaka byłaby Pani/a decyzja po uzyskaniu tytułu licencjata, jeśli w ofercie programowej KNEiS w Płocku dotyczącej studiów drugiego stopnia byłby dostępny kierunek finanse i rachunkowość?</t>
  </si>
  <si>
    <t>Wybrałbym/wybrałabym kierunek finanse i rachunkowość</t>
  </si>
  <si>
    <t>Wybrałbym/wybrałabym kierunek ekonomia</t>
  </si>
  <si>
    <t>Nie wybrałbym/wybrałabym żadnego kierunku w KNEiS</t>
  </si>
  <si>
    <t>rok akademicki/semestr</t>
  </si>
  <si>
    <t>2022/2023 (semestr zimowy)</t>
  </si>
  <si>
    <t>Prestiż/renoma uczelni</t>
  </si>
  <si>
    <t>Bliskość uczelni od domu</t>
  </si>
  <si>
    <t>Wysoki poziom nauczania</t>
  </si>
  <si>
    <t>Nie dostałam/em się na inną uczelnię</t>
  </si>
  <si>
    <t>Wybrany kierunek studiów odpowiada moim zainteresowaniom</t>
  </si>
  <si>
    <t>Ze względu na duże możliwości znalezienia pracy po ukończeniu studiów</t>
  </si>
  <si>
    <t>Skorzystałam/em z polecenia rodziców/znajomych</t>
  </si>
  <si>
    <t>Niskie koszty utrzymania się w Płocku</t>
  </si>
  <si>
    <t>Niska opłata roczna za studia (Oceniają studenci studiów niestacjonarnych)</t>
  </si>
  <si>
    <t xml:space="preserve">2. Proszę wskazać, czy wybrał/a/by Pan/Pani inny kierunek z obszaru nauk społecznych, jeśli byłby w ofercie Kolegium Nauk Ekonomicznych i Społecznych w Płocku?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</si>
</sst>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"/>
    <numFmt numFmtId="166" formatCode="0.0%"/>
    <numFmt numFmtId="167" formatCode="_-* #,##0\ _z_ł_-;\-* #,##0\ _z_ł_-;_-* &quot;-&quot;??\ _z_ł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Times New Roman"/>
      <family val="1"/>
      <charset val="238"/>
    </font>
    <font>
      <sz val="9"/>
      <color rgb="FF0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rgb="FF212121"/>
      <name val="Times New Roman"/>
      <family val="1"/>
      <charset val="238"/>
    </font>
    <font>
      <b/>
      <sz val="12"/>
      <color rgb="FF212121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Fill="1"/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9" fontId="1" fillId="0" borderId="2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9" fontId="1" fillId="0" borderId="15" xfId="2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9" fontId="1" fillId="0" borderId="18" xfId="2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9" fontId="1" fillId="0" borderId="21" xfId="2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0" fillId="0" borderId="25" xfId="0" applyBorder="1"/>
    <xf numFmtId="0" fontId="0" fillId="0" borderId="0" xfId="0"/>
    <xf numFmtId="0" fontId="0" fillId="0" borderId="26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28" xfId="2" applyFont="1" applyBorder="1" applyAlignment="1">
      <alignment horizontal="center" vertical="center"/>
    </xf>
    <xf numFmtId="0" fontId="0" fillId="0" borderId="29" xfId="0" applyBorder="1"/>
    <xf numFmtId="0" fontId="0" fillId="0" borderId="4" xfId="0" applyBorder="1"/>
    <xf numFmtId="9" fontId="1" fillId="0" borderId="4" xfId="2" applyFont="1" applyBorder="1" applyAlignment="1">
      <alignment horizontal="center" vertical="center"/>
    </xf>
    <xf numFmtId="0" fontId="14" fillId="0" borderId="8" xfId="0" applyFont="1" applyBorder="1"/>
    <xf numFmtId="166" fontId="0" fillId="0" borderId="30" xfId="2" applyNumberFormat="1" applyFont="1" applyBorder="1"/>
    <xf numFmtId="166" fontId="0" fillId="0" borderId="31" xfId="2" applyNumberFormat="1" applyFont="1" applyBorder="1"/>
    <xf numFmtId="166" fontId="0" fillId="0" borderId="32" xfId="2" applyNumberFormat="1" applyFont="1" applyBorder="1"/>
    <xf numFmtId="166" fontId="0" fillId="0" borderId="33" xfId="2" applyNumberFormat="1" applyFont="1" applyBorder="1"/>
    <xf numFmtId="166" fontId="0" fillId="0" borderId="34" xfId="2" applyNumberFormat="1" applyFont="1" applyBorder="1"/>
    <xf numFmtId="166" fontId="0" fillId="0" borderId="35" xfId="2" applyNumberFormat="1" applyFont="1" applyBorder="1"/>
    <xf numFmtId="166" fontId="0" fillId="0" borderId="36" xfId="2" applyNumberFormat="1" applyFont="1" applyBorder="1"/>
    <xf numFmtId="166" fontId="0" fillId="0" borderId="37" xfId="2" applyNumberFormat="1" applyFont="1" applyBorder="1"/>
    <xf numFmtId="166" fontId="0" fillId="0" borderId="38" xfId="2" applyNumberFormat="1" applyFont="1" applyBorder="1"/>
    <xf numFmtId="167" fontId="0" fillId="0" borderId="6" xfId="1" applyNumberFormat="1" applyFont="1" applyBorder="1"/>
    <xf numFmtId="167" fontId="0" fillId="0" borderId="25" xfId="1" applyNumberFormat="1" applyFont="1" applyBorder="1"/>
    <xf numFmtId="167" fontId="0" fillId="0" borderId="0" xfId="1" applyNumberFormat="1" applyFont="1"/>
    <xf numFmtId="167" fontId="0" fillId="0" borderId="26" xfId="1" applyNumberFormat="1" applyFont="1" applyBorder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9" fontId="18" fillId="0" borderId="15" xfId="2" applyFont="1" applyBorder="1" applyAlignment="1">
      <alignment horizontal="center" vertical="center"/>
    </xf>
    <xf numFmtId="9" fontId="18" fillId="0" borderId="28" xfId="2" applyFont="1" applyBorder="1" applyAlignment="1">
      <alignment horizontal="center" vertical="center"/>
    </xf>
    <xf numFmtId="9" fontId="18" fillId="0" borderId="18" xfId="2" applyFont="1" applyBorder="1" applyAlignment="1">
      <alignment horizontal="center" vertical="center"/>
    </xf>
    <xf numFmtId="9" fontId="18" fillId="0" borderId="21" xfId="2" applyFont="1" applyBorder="1" applyAlignment="1">
      <alignment horizontal="center" vertical="center"/>
    </xf>
    <xf numFmtId="9" fontId="19" fillId="0" borderId="15" xfId="2" applyFont="1" applyBorder="1" applyAlignment="1">
      <alignment horizontal="center" vertical="center"/>
    </xf>
    <xf numFmtId="9" fontId="19" fillId="0" borderId="18" xfId="2" applyFont="1" applyBorder="1" applyAlignment="1">
      <alignment horizontal="center" vertical="center"/>
    </xf>
    <xf numFmtId="9" fontId="19" fillId="0" borderId="21" xfId="2" applyFont="1" applyBorder="1" applyAlignment="1">
      <alignment horizontal="center" vertical="center"/>
    </xf>
    <xf numFmtId="166" fontId="0" fillId="0" borderId="0" xfId="0" applyNumberFormat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26" xfId="0" applyBorder="1"/>
    <xf numFmtId="0" fontId="0" fillId="0" borderId="29" xfId="0" applyBorder="1"/>
    <xf numFmtId="0" fontId="0" fillId="0" borderId="4" xfId="0" applyBorder="1"/>
    <xf numFmtId="0" fontId="0" fillId="0" borderId="6" xfId="0" applyBorder="1"/>
    <xf numFmtId="0" fontId="0" fillId="0" borderId="25" xfId="0" applyBorder="1"/>
    <xf numFmtId="0" fontId="0" fillId="0" borderId="29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25" xfId="0" applyBorder="1" applyAlignment="1"/>
    <xf numFmtId="0" fontId="0" fillId="0" borderId="0" xfId="0" applyAlignment="1"/>
    <xf numFmtId="0" fontId="0" fillId="0" borderId="26" xfId="0" applyBorder="1" applyAlignme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CCECFF"/>
      <color rgb="FF99CCFF"/>
      <color rgb="FFCC99FF"/>
      <color rgb="FFCCCC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workbookViewId="0">
      <selection activeCell="B3" sqref="B3:I10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.5703125" customWidth="1"/>
    <col min="10" max="10" width="13.85546875" bestFit="1" customWidth="1"/>
    <col min="11" max="13" width="15.7109375" customWidth="1"/>
  </cols>
  <sheetData>
    <row r="1" spans="1:13" ht="30" customHeight="1" thickBot="1" x14ac:dyDescent="0.4">
      <c r="A1" s="5"/>
      <c r="B1" s="110" t="s">
        <v>16</v>
      </c>
      <c r="C1" s="110"/>
      <c r="D1" s="110"/>
      <c r="E1" s="110"/>
      <c r="F1" s="110"/>
      <c r="G1" s="110"/>
      <c r="H1" s="110"/>
      <c r="I1" s="110"/>
      <c r="J1" s="110"/>
    </row>
    <row r="2" spans="1:13" ht="66.75" customHeight="1" thickBot="1" x14ac:dyDescent="0.3">
      <c r="B2" s="108" t="s">
        <v>17</v>
      </c>
      <c r="C2" s="109"/>
      <c r="D2" s="109"/>
      <c r="E2" s="109"/>
      <c r="F2" s="109"/>
      <c r="G2" s="109"/>
      <c r="H2" s="109"/>
      <c r="I2" s="109"/>
      <c r="J2" s="112" t="s">
        <v>24</v>
      </c>
      <c r="K2" s="113"/>
      <c r="L2" s="113"/>
      <c r="M2" s="114"/>
    </row>
    <row r="3" spans="1:13" ht="33" customHeight="1" thickBot="1" x14ac:dyDescent="0.3">
      <c r="B3" s="28"/>
      <c r="C3" s="29"/>
      <c r="D3" s="29"/>
      <c r="E3" s="29"/>
      <c r="F3" s="29"/>
      <c r="G3" s="109" t="s">
        <v>81</v>
      </c>
      <c r="H3" s="109"/>
      <c r="I3" s="111"/>
      <c r="J3" s="12" t="s">
        <v>84</v>
      </c>
      <c r="K3" s="12" t="s">
        <v>83</v>
      </c>
      <c r="L3" s="12" t="s">
        <v>85</v>
      </c>
      <c r="M3" s="12" t="s">
        <v>86</v>
      </c>
    </row>
    <row r="4" spans="1:13" ht="33.75" customHeight="1" thickBot="1" x14ac:dyDescent="0.3">
      <c r="B4" s="105" t="s">
        <v>18</v>
      </c>
      <c r="C4" s="106"/>
      <c r="D4" s="106"/>
      <c r="E4" s="106"/>
      <c r="F4" s="106"/>
      <c r="G4" s="106"/>
      <c r="H4" s="106"/>
      <c r="I4" s="107"/>
      <c r="J4" s="11"/>
      <c r="K4" s="17">
        <v>4.1100000000000003</v>
      </c>
      <c r="L4" s="17">
        <v>4.3</v>
      </c>
      <c r="M4" s="17"/>
    </row>
    <row r="5" spans="1:13" ht="30" customHeight="1" thickBot="1" x14ac:dyDescent="0.3">
      <c r="B5" s="105" t="s">
        <v>19</v>
      </c>
      <c r="C5" s="106"/>
      <c r="D5" s="106"/>
      <c r="E5" s="106"/>
      <c r="F5" s="106"/>
      <c r="G5" s="106"/>
      <c r="H5" s="106"/>
      <c r="I5" s="107"/>
      <c r="J5" s="11"/>
      <c r="K5" s="17">
        <v>4.21</v>
      </c>
      <c r="L5" s="17">
        <v>3.84</v>
      </c>
      <c r="M5" s="17"/>
    </row>
    <row r="6" spans="1:13" ht="30" customHeight="1" thickBot="1" x14ac:dyDescent="0.3">
      <c r="B6" s="105" t="s">
        <v>20</v>
      </c>
      <c r="C6" s="106"/>
      <c r="D6" s="106"/>
      <c r="E6" s="106"/>
      <c r="F6" s="106"/>
      <c r="G6" s="106"/>
      <c r="H6" s="106"/>
      <c r="I6" s="107"/>
      <c r="J6" s="11"/>
      <c r="K6" s="17">
        <v>3.95</v>
      </c>
      <c r="L6" s="17">
        <v>3.98</v>
      </c>
      <c r="M6" s="17"/>
    </row>
    <row r="7" spans="1:13" ht="30" customHeight="1" thickBot="1" x14ac:dyDescent="0.3">
      <c r="B7" s="105" t="s">
        <v>21</v>
      </c>
      <c r="C7" s="106"/>
      <c r="D7" s="106"/>
      <c r="E7" s="106"/>
      <c r="F7" s="106"/>
      <c r="G7" s="106"/>
      <c r="H7" s="106"/>
      <c r="I7" s="107"/>
      <c r="J7" s="11"/>
      <c r="K7" s="17">
        <v>4.1100000000000003</v>
      </c>
      <c r="L7" s="17">
        <v>4.2</v>
      </c>
      <c r="M7" s="17"/>
    </row>
    <row r="8" spans="1:13" ht="30" customHeight="1" thickBot="1" x14ac:dyDescent="0.3">
      <c r="B8" s="105" t="s">
        <v>22</v>
      </c>
      <c r="C8" s="106"/>
      <c r="D8" s="106"/>
      <c r="E8" s="106"/>
      <c r="F8" s="106"/>
      <c r="G8" s="106"/>
      <c r="H8" s="106"/>
      <c r="I8" s="107"/>
      <c r="J8" s="11"/>
      <c r="K8" s="17">
        <v>4.37</v>
      </c>
      <c r="L8" s="17">
        <v>2.91</v>
      </c>
      <c r="M8" s="17"/>
    </row>
    <row r="9" spans="1:13" ht="30" customHeight="1" thickBot="1" x14ac:dyDescent="0.3">
      <c r="B9" s="105" t="s">
        <v>23</v>
      </c>
      <c r="C9" s="106"/>
      <c r="D9" s="106"/>
      <c r="E9" s="106"/>
      <c r="F9" s="106"/>
      <c r="G9" s="106"/>
      <c r="H9" s="106"/>
      <c r="I9" s="107"/>
      <c r="J9" s="11"/>
      <c r="K9" s="17">
        <v>4.21</v>
      </c>
      <c r="L9" s="17">
        <v>4.2</v>
      </c>
      <c r="M9" s="17"/>
    </row>
    <row r="10" spans="1:13" ht="36.75" customHeight="1" thickBot="1" x14ac:dyDescent="0.3">
      <c r="B10" s="105" t="s">
        <v>82</v>
      </c>
      <c r="C10" s="106"/>
      <c r="D10" s="106"/>
      <c r="E10" s="106"/>
      <c r="F10" s="106"/>
      <c r="G10" s="106"/>
      <c r="H10" s="106"/>
      <c r="I10" s="107"/>
      <c r="J10" s="11"/>
      <c r="K10" s="17">
        <v>4</v>
      </c>
      <c r="L10" s="17">
        <v>4</v>
      </c>
      <c r="M10" s="17"/>
    </row>
    <row r="11" spans="1:13" ht="30" customHeight="1" x14ac:dyDescent="0.25"/>
    <row r="12" spans="1:13" ht="30" customHeight="1" x14ac:dyDescent="0.25"/>
    <row r="13" spans="1:13" ht="30" customHeight="1" x14ac:dyDescent="0.25"/>
    <row r="14" spans="1:13" ht="30" customHeight="1" x14ac:dyDescent="0.25"/>
    <row r="15" spans="1:13" ht="60" customHeight="1" x14ac:dyDescent="0.25"/>
    <row r="16" spans="1:13" ht="30" customHeight="1" x14ac:dyDescent="0.25"/>
    <row r="17" spans="2:7" ht="30" customHeight="1" x14ac:dyDescent="0.25"/>
    <row r="18" spans="2:7" ht="30" customHeight="1" x14ac:dyDescent="0.25"/>
    <row r="19" spans="2:7" ht="30" customHeight="1" x14ac:dyDescent="0.25"/>
    <row r="20" spans="2:7" ht="30" customHeight="1" x14ac:dyDescent="0.25"/>
    <row r="21" spans="2:7" ht="30" customHeight="1" x14ac:dyDescent="0.25"/>
    <row r="22" spans="2:7" ht="30" customHeight="1" x14ac:dyDescent="0.25"/>
    <row r="23" spans="2:7" ht="30" customHeight="1" x14ac:dyDescent="0.25"/>
    <row r="24" spans="2:7" ht="30" customHeight="1" x14ac:dyDescent="0.25"/>
    <row r="25" spans="2:7" ht="30" customHeight="1" x14ac:dyDescent="0.25"/>
    <row r="26" spans="2:7" ht="30" customHeight="1" x14ac:dyDescent="0.25"/>
    <row r="27" spans="2:7" ht="45" customHeight="1" x14ac:dyDescent="0.25"/>
    <row r="28" spans="2:7" ht="15" customHeight="1" x14ac:dyDescent="0.25"/>
    <row r="29" spans="2:7" ht="28.15" customHeight="1" x14ac:dyDescent="0.25"/>
    <row r="30" spans="2:7" ht="30" customHeight="1" x14ac:dyDescent="0.25"/>
    <row r="31" spans="2:7" ht="14.45" customHeight="1" x14ac:dyDescent="0.25"/>
    <row r="32" spans="2:7" ht="14.45" customHeight="1" x14ac:dyDescent="0.25">
      <c r="B32" s="1"/>
      <c r="C32" s="1"/>
      <c r="D32" s="1"/>
      <c r="E32" s="1"/>
      <c r="F32" s="1"/>
      <c r="G32" s="1"/>
    </row>
    <row r="33" spans="2:2" ht="14.45" customHeight="1" x14ac:dyDescent="0.25">
      <c r="B33" s="2"/>
    </row>
    <row r="34" spans="2:2" ht="1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2"/>
    </row>
    <row r="37" spans="2:2" ht="14.45" customHeight="1" x14ac:dyDescent="0.25">
      <c r="B37" s="2"/>
    </row>
    <row r="38" spans="2:2" ht="15" customHeight="1" x14ac:dyDescent="0.25">
      <c r="B38" s="2"/>
    </row>
    <row r="39" spans="2:2" ht="14.45" customHeight="1" x14ac:dyDescent="0.25">
      <c r="B39" s="3"/>
    </row>
    <row r="40" spans="2:2" ht="14.45" customHeight="1" x14ac:dyDescent="0.25">
      <c r="B40" s="4"/>
    </row>
    <row r="41" spans="2:2" ht="14.45" customHeight="1" x14ac:dyDescent="0.25"/>
    <row r="42" spans="2:2" ht="14.45" customHeight="1" x14ac:dyDescent="0.25"/>
    <row r="43" spans="2:2" ht="9.6" customHeight="1" x14ac:dyDescent="0.25"/>
    <row r="44" spans="2:2" ht="14.45" customHeight="1" x14ac:dyDescent="0.25"/>
    <row r="45" spans="2:2" ht="14.45" customHeight="1" x14ac:dyDescent="0.25"/>
    <row r="46" spans="2:2" ht="15" customHeight="1" x14ac:dyDescent="0.25"/>
    <row r="47" spans="2:2" ht="14.45" customHeight="1" x14ac:dyDescent="0.25"/>
    <row r="48" spans="2:2" ht="14.45" customHeight="1" x14ac:dyDescent="0.25"/>
    <row r="49" ht="15" customHeight="1" x14ac:dyDescent="0.25"/>
    <row r="50" ht="14.45" customHeight="1" x14ac:dyDescent="0.25"/>
    <row r="51" ht="14.45" customHeight="1" x14ac:dyDescent="0.25"/>
    <row r="52" ht="15" customHeight="1" x14ac:dyDescent="0.25"/>
  </sheetData>
  <mergeCells count="11">
    <mergeCell ref="B1:J1"/>
    <mergeCell ref="G3:I3"/>
    <mergeCell ref="B7:I7"/>
    <mergeCell ref="B8:I8"/>
    <mergeCell ref="J2:M2"/>
    <mergeCell ref="B10:I10"/>
    <mergeCell ref="B2:I2"/>
    <mergeCell ref="B4:I4"/>
    <mergeCell ref="B5:I5"/>
    <mergeCell ref="B6:I6"/>
    <mergeCell ref="B9:I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1</v>
      </c>
      <c r="F1" t="s">
        <v>3</v>
      </c>
    </row>
    <row r="2" spans="1:6" x14ac:dyDescent="0.25">
      <c r="A2" t="s">
        <v>2</v>
      </c>
      <c r="F2" t="s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6"/>
  <sheetViews>
    <sheetView showGridLines="0" tabSelected="1" topLeftCell="A15" zoomScale="90" zoomScaleNormal="90" zoomScaleSheetLayoutView="106" workbookViewId="0">
      <selection activeCell="A13" sqref="A13:H13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</cols>
  <sheetData>
    <row r="1" spans="1:17" ht="64.5" customHeight="1" thickBot="1" x14ac:dyDescent="0.3">
      <c r="A1" s="118" t="s">
        <v>114</v>
      </c>
      <c r="B1" s="119"/>
      <c r="C1" s="119"/>
      <c r="D1" s="119"/>
      <c r="E1" s="119"/>
      <c r="F1" s="119"/>
      <c r="G1" s="119"/>
      <c r="H1" s="119"/>
      <c r="I1" s="112"/>
      <c r="J1" s="113"/>
      <c r="K1" s="114"/>
    </row>
    <row r="2" spans="1:17" ht="40.5" customHeight="1" thickBot="1" x14ac:dyDescent="0.3">
      <c r="A2" s="32"/>
      <c r="B2" s="31"/>
      <c r="C2" s="31"/>
      <c r="D2" s="31"/>
      <c r="E2" s="31"/>
      <c r="F2" s="122" t="s">
        <v>146</v>
      </c>
      <c r="G2" s="122"/>
      <c r="H2" s="123"/>
      <c r="I2" s="16"/>
      <c r="J2" s="16"/>
      <c r="K2" s="16" t="s">
        <v>147</v>
      </c>
    </row>
    <row r="3" spans="1:17" ht="19.5" thickBot="1" x14ac:dyDescent="0.3">
      <c r="A3" s="120" t="s">
        <v>140</v>
      </c>
      <c r="B3" s="106"/>
      <c r="C3" s="106"/>
      <c r="D3" s="106"/>
      <c r="E3" s="106"/>
      <c r="F3" s="106"/>
      <c r="G3" s="106"/>
      <c r="H3" s="107"/>
      <c r="I3" s="13"/>
      <c r="J3" s="14"/>
      <c r="K3" s="20"/>
    </row>
    <row r="4" spans="1:17" ht="18.75" x14ac:dyDescent="0.25">
      <c r="A4" s="131" t="s">
        <v>102</v>
      </c>
      <c r="B4" s="132"/>
      <c r="C4" s="132"/>
      <c r="D4" s="132"/>
      <c r="E4" s="132"/>
      <c r="F4" s="132"/>
      <c r="G4" s="132"/>
      <c r="H4" s="133"/>
      <c r="I4" s="38"/>
      <c r="J4" s="39"/>
      <c r="K4" s="40">
        <f>2/11</f>
        <v>0.18181818181818182</v>
      </c>
    </row>
    <row r="5" spans="1:17" ht="18.75" x14ac:dyDescent="0.25">
      <c r="A5" s="128" t="s">
        <v>101</v>
      </c>
      <c r="B5" s="129"/>
      <c r="C5" s="129"/>
      <c r="D5" s="129"/>
      <c r="E5" s="129"/>
      <c r="F5" s="129"/>
      <c r="G5" s="129"/>
      <c r="H5" s="130"/>
      <c r="I5" s="41"/>
      <c r="J5" s="42"/>
      <c r="K5" s="43">
        <f>6/11</f>
        <v>0.54545454545454541</v>
      </c>
    </row>
    <row r="6" spans="1:17" ht="18.75" x14ac:dyDescent="0.25">
      <c r="A6" s="128" t="s">
        <v>103</v>
      </c>
      <c r="B6" s="129"/>
      <c r="C6" s="129"/>
      <c r="D6" s="129"/>
      <c r="E6" s="129"/>
      <c r="F6" s="129"/>
      <c r="G6" s="129"/>
      <c r="H6" s="130"/>
      <c r="I6" s="41"/>
      <c r="J6" s="42"/>
      <c r="K6" s="43">
        <f>1/11</f>
        <v>9.0909090909090912E-2</v>
      </c>
    </row>
    <row r="7" spans="1:17" ht="19.5" thickBot="1" x14ac:dyDescent="0.3">
      <c r="A7" s="134" t="s">
        <v>104</v>
      </c>
      <c r="B7" s="135"/>
      <c r="C7" s="135"/>
      <c r="D7" s="135"/>
      <c r="E7" s="135"/>
      <c r="F7" s="135"/>
      <c r="G7" s="135"/>
      <c r="H7" s="136"/>
      <c r="I7" s="44"/>
      <c r="J7" s="45"/>
      <c r="K7" s="46">
        <f>2/11</f>
        <v>0.18181818181818182</v>
      </c>
    </row>
    <row r="8" spans="1:17" ht="19.5" customHeight="1" thickBot="1" x14ac:dyDescent="0.3">
      <c r="A8" s="120" t="s">
        <v>157</v>
      </c>
      <c r="B8" s="121"/>
      <c r="C8" s="121"/>
      <c r="D8" s="121"/>
      <c r="E8" s="121"/>
      <c r="F8" s="121"/>
      <c r="G8" s="121"/>
      <c r="H8" s="124"/>
      <c r="I8" s="15"/>
      <c r="J8" s="25"/>
      <c r="K8" s="20"/>
      <c r="L8" s="67">
        <v>1</v>
      </c>
      <c r="M8" s="67">
        <v>2</v>
      </c>
      <c r="N8" s="67">
        <v>3</v>
      </c>
      <c r="O8" s="67">
        <v>4</v>
      </c>
      <c r="P8" s="67">
        <v>5</v>
      </c>
    </row>
    <row r="9" spans="1:17" ht="18.75" x14ac:dyDescent="0.25">
      <c r="A9" s="125" t="s">
        <v>148</v>
      </c>
      <c r="B9" s="126"/>
      <c r="C9" s="126"/>
      <c r="D9" s="126"/>
      <c r="E9" s="126"/>
      <c r="F9" s="126"/>
      <c r="G9" s="126"/>
      <c r="H9" s="127"/>
      <c r="I9" s="38"/>
      <c r="J9" s="39"/>
      <c r="K9" s="101" t="str">
        <f>A9</f>
        <v>Prestiż/renoma uczelni</v>
      </c>
      <c r="L9" s="68">
        <v>0</v>
      </c>
      <c r="M9" s="69">
        <v>0</v>
      </c>
      <c r="N9" s="69">
        <v>0.36399999999999999</v>
      </c>
      <c r="O9" s="69">
        <v>0.36399999999999999</v>
      </c>
      <c r="P9" s="70">
        <v>0.27300000000000002</v>
      </c>
      <c r="Q9" s="104"/>
    </row>
    <row r="10" spans="1:17" ht="18.75" x14ac:dyDescent="0.25">
      <c r="A10" s="128" t="s">
        <v>149</v>
      </c>
      <c r="B10" s="129"/>
      <c r="C10" s="129"/>
      <c r="D10" s="129"/>
      <c r="E10" s="129"/>
      <c r="F10" s="129"/>
      <c r="G10" s="129"/>
      <c r="H10" s="130"/>
      <c r="I10" s="41"/>
      <c r="J10" s="42"/>
      <c r="K10" s="102" t="str">
        <f t="shared" ref="K10:K17" si="0">A10</f>
        <v>Bliskość uczelni od domu</v>
      </c>
      <c r="L10" s="71">
        <v>0.27300000000000002</v>
      </c>
      <c r="M10" s="72">
        <v>9.0999999999999998E-2</v>
      </c>
      <c r="N10" s="72">
        <v>0</v>
      </c>
      <c r="O10" s="72">
        <v>0</v>
      </c>
      <c r="P10" s="73">
        <v>0.63600000000000001</v>
      </c>
      <c r="Q10" s="104"/>
    </row>
    <row r="11" spans="1:17" s="93" customFormat="1" ht="18.75" x14ac:dyDescent="0.25">
      <c r="A11" s="128" t="s">
        <v>150</v>
      </c>
      <c r="B11" s="129"/>
      <c r="C11" s="129"/>
      <c r="D11" s="129"/>
      <c r="E11" s="129"/>
      <c r="F11" s="129"/>
      <c r="G11" s="129"/>
      <c r="H11" s="130"/>
      <c r="I11" s="41"/>
      <c r="J11" s="42"/>
      <c r="K11" s="102" t="str">
        <f t="shared" si="0"/>
        <v>Wysoki poziom nauczania</v>
      </c>
      <c r="L11" s="71">
        <v>0</v>
      </c>
      <c r="M11" s="72">
        <v>9.0999999999999998E-2</v>
      </c>
      <c r="N11" s="72">
        <f>M11*3</f>
        <v>0.27300000000000002</v>
      </c>
      <c r="O11" s="72">
        <f>M11*4</f>
        <v>0.36399999999999999</v>
      </c>
      <c r="P11" s="73">
        <f>M11*3</f>
        <v>0.27300000000000002</v>
      </c>
      <c r="Q11" s="104"/>
    </row>
    <row r="12" spans="1:17" s="93" customFormat="1" ht="18.75" x14ac:dyDescent="0.25">
      <c r="A12" s="128" t="s">
        <v>151</v>
      </c>
      <c r="B12" s="129"/>
      <c r="C12" s="129"/>
      <c r="D12" s="129"/>
      <c r="E12" s="129"/>
      <c r="F12" s="129"/>
      <c r="G12" s="129"/>
      <c r="H12" s="130"/>
      <c r="I12" s="41"/>
      <c r="J12" s="42"/>
      <c r="K12" s="102" t="str">
        <f t="shared" si="0"/>
        <v>Nie dostałam/em się na inną uczelnię</v>
      </c>
      <c r="L12" s="71">
        <v>0.63600000000000001</v>
      </c>
      <c r="M12" s="72">
        <v>9.0999999999999998E-2</v>
      </c>
      <c r="N12" s="72">
        <v>9.0999999999999998E-2</v>
      </c>
      <c r="O12" s="72">
        <v>0</v>
      </c>
      <c r="P12" s="73">
        <v>0.182</v>
      </c>
      <c r="Q12" s="104"/>
    </row>
    <row r="13" spans="1:17" s="93" customFormat="1" ht="18.75" x14ac:dyDescent="0.25">
      <c r="A13" s="128" t="s">
        <v>152</v>
      </c>
      <c r="B13" s="129"/>
      <c r="C13" s="129"/>
      <c r="D13" s="129"/>
      <c r="E13" s="129"/>
      <c r="F13" s="129"/>
      <c r="G13" s="129"/>
      <c r="H13" s="130"/>
      <c r="I13" s="41"/>
      <c r="J13" s="42"/>
      <c r="K13" s="102" t="str">
        <f t="shared" si="0"/>
        <v>Wybrany kierunek studiów odpowiada moim zainteresowaniom</v>
      </c>
      <c r="L13" s="71">
        <v>0</v>
      </c>
      <c r="M13" s="72">
        <v>9.0999999999999998E-2</v>
      </c>
      <c r="N13" s="72">
        <f>M13*3</f>
        <v>0.27300000000000002</v>
      </c>
      <c r="O13" s="72">
        <f>M13*5</f>
        <v>0.45499999999999996</v>
      </c>
      <c r="P13" s="73">
        <f>M13*2</f>
        <v>0.182</v>
      </c>
      <c r="Q13" s="104"/>
    </row>
    <row r="14" spans="1:17" ht="18.75" x14ac:dyDescent="0.25">
      <c r="A14" s="128" t="s">
        <v>153</v>
      </c>
      <c r="B14" s="129"/>
      <c r="C14" s="129"/>
      <c r="D14" s="129"/>
      <c r="E14" s="129"/>
      <c r="F14" s="129"/>
      <c r="G14" s="129"/>
      <c r="H14" s="130"/>
      <c r="I14" s="41"/>
      <c r="J14" s="42"/>
      <c r="K14" s="102" t="str">
        <f t="shared" si="0"/>
        <v>Ze względu na duże możliwości znalezienia pracy po ukończeniu studiów</v>
      </c>
      <c r="L14" s="71">
        <v>9.0999999999999998E-2</v>
      </c>
      <c r="M14" s="72">
        <v>0</v>
      </c>
      <c r="N14" s="72">
        <f>L14*6-0.001</f>
        <v>0.54500000000000004</v>
      </c>
      <c r="O14" s="72">
        <f>L14*2</f>
        <v>0.182</v>
      </c>
      <c r="P14" s="73">
        <f>L14*2</f>
        <v>0.182</v>
      </c>
      <c r="Q14" s="104"/>
    </row>
    <row r="15" spans="1:17" ht="18.75" x14ac:dyDescent="0.25">
      <c r="A15" s="128" t="s">
        <v>154</v>
      </c>
      <c r="B15" s="129"/>
      <c r="C15" s="129"/>
      <c r="D15" s="129"/>
      <c r="E15" s="129"/>
      <c r="F15" s="129"/>
      <c r="G15" s="129"/>
      <c r="H15" s="130"/>
      <c r="I15" s="41"/>
      <c r="J15" s="42"/>
      <c r="K15" s="102" t="str">
        <f t="shared" si="0"/>
        <v>Skorzystałam/em z polecenia rodziców/znajomych</v>
      </c>
      <c r="L15" s="71">
        <v>0.182</v>
      </c>
      <c r="M15" s="72">
        <f>L15</f>
        <v>0.182</v>
      </c>
      <c r="N15" s="72">
        <f>M15*2</f>
        <v>0.36399999999999999</v>
      </c>
      <c r="O15" s="72">
        <f>M15</f>
        <v>0.182</v>
      </c>
      <c r="P15" s="73">
        <f>M15/2</f>
        <v>9.0999999999999998E-2</v>
      </c>
      <c r="Q15" s="104"/>
    </row>
    <row r="16" spans="1:17" ht="18.75" x14ac:dyDescent="0.25">
      <c r="A16" s="128" t="s">
        <v>155</v>
      </c>
      <c r="B16" s="129"/>
      <c r="C16" s="129"/>
      <c r="D16" s="129"/>
      <c r="E16" s="129"/>
      <c r="F16" s="129"/>
      <c r="G16" s="129"/>
      <c r="H16" s="130"/>
      <c r="I16" s="41"/>
      <c r="J16" s="42"/>
      <c r="K16" s="102" t="str">
        <f t="shared" si="0"/>
        <v>Niskie koszty utrzymania się w Płocku</v>
      </c>
      <c r="L16" s="71">
        <v>9.0999999999999998E-2</v>
      </c>
      <c r="M16" s="72">
        <f>L16*4</f>
        <v>0.36399999999999999</v>
      </c>
      <c r="N16" s="72">
        <f>L16*4</f>
        <v>0.36399999999999999</v>
      </c>
      <c r="O16" s="72">
        <f>L16</f>
        <v>9.0999999999999998E-2</v>
      </c>
      <c r="P16" s="73">
        <f>L16</f>
        <v>9.0999999999999998E-2</v>
      </c>
      <c r="Q16" s="104"/>
    </row>
    <row r="17" spans="1:17" ht="19.5" thickBot="1" x14ac:dyDescent="0.3">
      <c r="A17" s="134" t="s">
        <v>156</v>
      </c>
      <c r="B17" s="135"/>
      <c r="C17" s="135"/>
      <c r="D17" s="135"/>
      <c r="E17" s="135"/>
      <c r="F17" s="135"/>
      <c r="G17" s="135"/>
      <c r="H17" s="136"/>
      <c r="I17" s="44"/>
      <c r="J17" s="45"/>
      <c r="K17" s="103" t="str">
        <f t="shared" si="0"/>
        <v>Niska opłata roczna za studia (Oceniają studenci studiów niestacjonarnych)</v>
      </c>
      <c r="L17" s="74">
        <v>0.36399999999999999</v>
      </c>
      <c r="M17" s="75">
        <v>0</v>
      </c>
      <c r="N17" s="75">
        <v>0.54500000000000004</v>
      </c>
      <c r="O17" s="75">
        <v>0</v>
      </c>
      <c r="P17" s="76">
        <v>9.0999999999999998E-2</v>
      </c>
      <c r="Q17" s="104"/>
    </row>
    <row r="18" spans="1:17" ht="19.5" thickBot="1" x14ac:dyDescent="0.3">
      <c r="A18" s="120" t="s">
        <v>105</v>
      </c>
      <c r="B18" s="121"/>
      <c r="C18" s="121"/>
      <c r="D18" s="121"/>
      <c r="E18" s="121"/>
      <c r="F18" s="121"/>
      <c r="G18" s="121"/>
      <c r="H18" s="124"/>
      <c r="I18" s="15"/>
      <c r="J18" s="25"/>
      <c r="K18" s="20"/>
    </row>
    <row r="19" spans="1:17" ht="19.5" customHeight="1" x14ac:dyDescent="0.25">
      <c r="A19" s="131" t="s">
        <v>94</v>
      </c>
      <c r="B19" s="132"/>
      <c r="C19" s="132"/>
      <c r="D19" s="132"/>
      <c r="E19" s="132"/>
      <c r="F19" s="132"/>
      <c r="G19" s="132"/>
      <c r="H19" s="133"/>
      <c r="I19" s="38"/>
      <c r="J19" s="39"/>
      <c r="K19" s="40">
        <f>8/33</f>
        <v>0.24242424242424243</v>
      </c>
    </row>
    <row r="20" spans="1:17" ht="19.5" customHeight="1" x14ac:dyDescent="0.25">
      <c r="A20" s="90" t="s">
        <v>100</v>
      </c>
      <c r="B20" s="91"/>
      <c r="C20" s="91"/>
      <c r="D20" s="91"/>
      <c r="E20" s="91"/>
      <c r="F20" s="91"/>
      <c r="G20" s="91"/>
      <c r="H20" s="92"/>
      <c r="I20" s="41"/>
      <c r="J20" s="42"/>
      <c r="K20" s="43">
        <f>6/33</f>
        <v>0.18181818181818182</v>
      </c>
    </row>
    <row r="21" spans="1:17" ht="18.75" x14ac:dyDescent="0.25">
      <c r="A21" s="90" t="s">
        <v>96</v>
      </c>
      <c r="B21" s="91"/>
      <c r="C21" s="91"/>
      <c r="D21" s="91"/>
      <c r="E21" s="91"/>
      <c r="F21" s="91"/>
      <c r="G21" s="91"/>
      <c r="H21" s="92"/>
      <c r="I21" s="41"/>
      <c r="J21" s="42"/>
      <c r="K21" s="43">
        <f>1/33</f>
        <v>3.0303030303030304E-2</v>
      </c>
    </row>
    <row r="22" spans="1:17" ht="18.75" x14ac:dyDescent="0.25">
      <c r="A22" s="90" t="s">
        <v>98</v>
      </c>
      <c r="B22" s="91"/>
      <c r="C22" s="91"/>
      <c r="D22" s="91"/>
      <c r="E22" s="91"/>
      <c r="F22" s="91"/>
      <c r="G22" s="91"/>
      <c r="H22" s="92"/>
      <c r="I22" s="41"/>
      <c r="J22" s="42"/>
      <c r="K22" s="43">
        <f>3/33</f>
        <v>9.0909090909090912E-2</v>
      </c>
    </row>
    <row r="23" spans="1:17" ht="18.75" x14ac:dyDescent="0.25">
      <c r="A23" s="90" t="s">
        <v>97</v>
      </c>
      <c r="B23" s="91"/>
      <c r="C23" s="91"/>
      <c r="D23" s="91"/>
      <c r="E23" s="91"/>
      <c r="F23" s="91"/>
      <c r="G23" s="91"/>
      <c r="H23" s="92"/>
      <c r="I23" s="41"/>
      <c r="J23" s="42"/>
      <c r="K23" s="43">
        <f>14/33</f>
        <v>0.42424242424242425</v>
      </c>
    </row>
    <row r="24" spans="1:17" ht="19.5" thickBot="1" x14ac:dyDescent="0.3">
      <c r="A24" s="83" t="s">
        <v>104</v>
      </c>
      <c r="B24" s="84"/>
      <c r="C24" s="84"/>
      <c r="D24" s="84"/>
      <c r="E24" s="84"/>
      <c r="F24" s="84"/>
      <c r="G24" s="84"/>
      <c r="H24" s="85"/>
      <c r="I24" s="44"/>
      <c r="J24" s="45"/>
      <c r="K24" s="46">
        <f>1/33</f>
        <v>3.0303030303030304E-2</v>
      </c>
    </row>
    <row r="25" spans="1:17" ht="19.5" thickBot="1" x14ac:dyDescent="0.3">
      <c r="A25" s="81" t="s">
        <v>113</v>
      </c>
      <c r="B25" s="82"/>
      <c r="C25" s="82"/>
      <c r="D25" s="82"/>
      <c r="E25" s="82"/>
      <c r="F25" s="82"/>
      <c r="G25" s="82"/>
      <c r="H25" s="86"/>
      <c r="I25" s="15"/>
      <c r="J25" s="25"/>
      <c r="K25" s="37"/>
    </row>
    <row r="26" spans="1:17" ht="18.75" x14ac:dyDescent="0.25">
      <c r="A26" s="87" t="s">
        <v>106</v>
      </c>
      <c r="B26" s="88"/>
      <c r="C26" s="88"/>
      <c r="D26" s="88"/>
      <c r="E26" s="88"/>
      <c r="F26" s="88"/>
      <c r="G26" s="88"/>
      <c r="H26" s="89"/>
      <c r="I26" s="38"/>
      <c r="J26" s="39"/>
      <c r="K26" s="40">
        <f>2/33</f>
        <v>6.0606060606060608E-2</v>
      </c>
    </row>
    <row r="27" spans="1:17" ht="18.75" x14ac:dyDescent="0.25">
      <c r="A27" s="90" t="s">
        <v>99</v>
      </c>
      <c r="B27" s="91"/>
      <c r="C27" s="91"/>
      <c r="D27" s="91"/>
      <c r="E27" s="91"/>
      <c r="F27" s="91"/>
      <c r="G27" s="91"/>
      <c r="H27" s="92"/>
      <c r="I27" s="41"/>
      <c r="J27" s="42"/>
      <c r="K27" s="43">
        <f>11/33</f>
        <v>0.33333333333333331</v>
      </c>
    </row>
    <row r="28" spans="1:17" ht="19.5" thickBot="1" x14ac:dyDescent="0.3">
      <c r="A28" s="83" t="s">
        <v>95</v>
      </c>
      <c r="B28" s="84"/>
      <c r="C28" s="84"/>
      <c r="D28" s="84"/>
      <c r="E28" s="84"/>
      <c r="F28" s="84"/>
      <c r="G28" s="84"/>
      <c r="H28" s="85"/>
      <c r="I28" s="44"/>
      <c r="J28" s="45"/>
      <c r="K28" s="46">
        <f>20/33</f>
        <v>0.60606060606060608</v>
      </c>
    </row>
    <row r="29" spans="1:17" ht="75.75" thickBot="1" x14ac:dyDescent="0.3">
      <c r="A29" s="81" t="s">
        <v>107</v>
      </c>
      <c r="B29" s="82"/>
      <c r="C29" s="82"/>
      <c r="D29" s="82"/>
      <c r="E29" s="82"/>
      <c r="F29" s="82"/>
      <c r="G29" s="82"/>
      <c r="H29" s="86"/>
      <c r="I29" s="15"/>
      <c r="J29" s="25"/>
      <c r="K29" s="47">
        <v>6.64</v>
      </c>
    </row>
    <row r="30" spans="1:17" ht="32.25" thickBot="1" x14ac:dyDescent="0.3">
      <c r="A30" s="94" t="s">
        <v>141</v>
      </c>
      <c r="B30" s="95"/>
      <c r="C30" s="95"/>
      <c r="D30" s="95"/>
      <c r="E30" s="95"/>
      <c r="F30" s="95"/>
      <c r="G30" s="95"/>
      <c r="H30" s="96"/>
      <c r="I30" s="15"/>
      <c r="J30" s="25"/>
      <c r="K30" s="47">
        <v>6.61</v>
      </c>
    </row>
    <row r="31" spans="1:17" ht="19.5" thickBot="1" x14ac:dyDescent="0.3">
      <c r="A31" s="81" t="s">
        <v>108</v>
      </c>
      <c r="B31" s="82"/>
      <c r="C31" s="82"/>
      <c r="D31" s="82"/>
      <c r="E31" s="82"/>
      <c r="F31" s="82"/>
      <c r="G31" s="82"/>
      <c r="H31" s="86"/>
      <c r="I31" s="15"/>
      <c r="J31" s="25"/>
      <c r="K31" s="37"/>
    </row>
    <row r="32" spans="1:17" ht="18.75" x14ac:dyDescent="0.25">
      <c r="A32" s="87" t="s">
        <v>109</v>
      </c>
      <c r="B32" s="88"/>
      <c r="C32" s="88"/>
      <c r="D32" s="88"/>
      <c r="E32" s="88"/>
      <c r="F32" s="88"/>
      <c r="G32" s="88"/>
      <c r="H32" s="89"/>
      <c r="I32" s="38"/>
      <c r="J32" s="39"/>
      <c r="K32" s="40">
        <f>19/33</f>
        <v>0.5757575757575758</v>
      </c>
    </row>
    <row r="33" spans="1:11" ht="19.5" thickBot="1" x14ac:dyDescent="0.3">
      <c r="A33" s="83" t="s">
        <v>110</v>
      </c>
      <c r="B33" s="84"/>
      <c r="C33" s="84"/>
      <c r="D33" s="84"/>
      <c r="E33" s="84"/>
      <c r="F33" s="84"/>
      <c r="G33" s="84"/>
      <c r="H33" s="85"/>
      <c r="I33" s="44"/>
      <c r="J33" s="45"/>
      <c r="K33" s="46">
        <f>14/33</f>
        <v>0.42424242424242425</v>
      </c>
    </row>
    <row r="34" spans="1:11" ht="19.5" thickBot="1" x14ac:dyDescent="0.3">
      <c r="A34" s="81" t="s">
        <v>111</v>
      </c>
      <c r="B34" s="82"/>
      <c r="C34" s="82"/>
      <c r="D34" s="82"/>
      <c r="E34" s="82"/>
      <c r="F34" s="82"/>
      <c r="G34" s="82"/>
      <c r="H34" s="86"/>
      <c r="I34" s="15"/>
      <c r="J34" s="25"/>
      <c r="K34" s="37"/>
    </row>
    <row r="35" spans="1:11" ht="18.75" x14ac:dyDescent="0.25">
      <c r="A35" s="87" t="s">
        <v>3</v>
      </c>
      <c r="B35" s="88"/>
      <c r="C35" s="88"/>
      <c r="D35" s="88"/>
      <c r="E35" s="88"/>
      <c r="F35" s="88"/>
      <c r="G35" s="88"/>
      <c r="H35" s="89"/>
      <c r="I35" s="38"/>
      <c r="J35" s="39"/>
      <c r="K35" s="40">
        <f>28/33</f>
        <v>0.84848484848484851</v>
      </c>
    </row>
    <row r="36" spans="1:11" ht="19.5" thickBot="1" x14ac:dyDescent="0.3">
      <c r="A36" s="83" t="s">
        <v>112</v>
      </c>
      <c r="B36" s="84"/>
      <c r="C36" s="84"/>
      <c r="D36" s="84"/>
      <c r="E36" s="84"/>
      <c r="F36" s="84"/>
      <c r="G36" s="84"/>
      <c r="H36" s="85"/>
      <c r="I36" s="44"/>
      <c r="J36" s="45"/>
      <c r="K36" s="46">
        <f>5/33</f>
        <v>0.15151515151515152</v>
      </c>
    </row>
  </sheetData>
  <mergeCells count="20">
    <mergeCell ref="A7:H7"/>
    <mergeCell ref="A19:H19"/>
    <mergeCell ref="A16:H16"/>
    <mergeCell ref="A17:H17"/>
    <mergeCell ref="A1:H1"/>
    <mergeCell ref="I1:K1"/>
    <mergeCell ref="F2:H2"/>
    <mergeCell ref="A3:H3"/>
    <mergeCell ref="A18:H18"/>
    <mergeCell ref="A8:H8"/>
    <mergeCell ref="A9:H9"/>
    <mergeCell ref="A10:H10"/>
    <mergeCell ref="A11:H11"/>
    <mergeCell ref="A12:H12"/>
    <mergeCell ref="A13:H13"/>
    <mergeCell ref="A14:H14"/>
    <mergeCell ref="A15:H15"/>
    <mergeCell ref="A4:H4"/>
    <mergeCell ref="A5:H5"/>
    <mergeCell ref="A6:H6"/>
  </mergeCells>
  <pageMargins left="0.7" right="0.7" top="0.75" bottom="0.75" header="0.3" footer="0.3"/>
  <pageSetup paperSize="9" scale="3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6"/>
  <sheetViews>
    <sheetView showGridLines="0" view="pageBreakPreview" zoomScale="55" zoomScaleNormal="70" zoomScaleSheetLayoutView="55" workbookViewId="0">
      <selection activeCell="M33" sqref="M33"/>
    </sheetView>
  </sheetViews>
  <sheetFormatPr defaultRowHeight="15" outlineLevelCol="1" x14ac:dyDescent="0.25"/>
  <cols>
    <col min="1" max="1" width="127.7109375" customWidth="1"/>
    <col min="2" max="2" width="5.42578125" customWidth="1"/>
    <col min="8" max="8" width="9.28515625" customWidth="1"/>
    <col min="9" max="10" width="4.42578125" hidden="1" customWidth="1" outlineLevel="1"/>
    <col min="11" max="11" width="20.5703125" customWidth="1" collapsed="1"/>
  </cols>
  <sheetData>
    <row r="1" spans="1:11" ht="64.5" customHeight="1" thickBot="1" x14ac:dyDescent="0.3">
      <c r="A1" s="118" t="s">
        <v>115</v>
      </c>
      <c r="B1" s="119"/>
      <c r="C1" s="119"/>
      <c r="D1" s="119"/>
      <c r="E1" s="119"/>
      <c r="F1" s="119"/>
      <c r="G1" s="119"/>
      <c r="H1" s="119"/>
      <c r="I1" s="112"/>
      <c r="J1" s="113"/>
      <c r="K1" s="114"/>
    </row>
    <row r="2" spans="1:11" ht="58.5" customHeight="1" thickBot="1" x14ac:dyDescent="0.3">
      <c r="A2" s="35"/>
      <c r="B2" s="36"/>
      <c r="C2" s="36"/>
      <c r="D2" s="36"/>
      <c r="E2" s="36"/>
      <c r="F2" s="109" t="s">
        <v>146</v>
      </c>
      <c r="G2" s="109"/>
      <c r="H2" s="111"/>
      <c r="I2" s="16"/>
      <c r="J2" s="16"/>
      <c r="K2" s="16" t="s">
        <v>147</v>
      </c>
    </row>
    <row r="3" spans="1:11" ht="19.5" thickBot="1" x14ac:dyDescent="0.3">
      <c r="A3" s="120" t="s">
        <v>116</v>
      </c>
      <c r="B3" s="106"/>
      <c r="C3" s="106"/>
      <c r="D3" s="106"/>
      <c r="E3" s="106"/>
      <c r="F3" s="106"/>
      <c r="G3" s="106"/>
      <c r="H3" s="107"/>
      <c r="I3" s="13"/>
      <c r="J3" s="14"/>
      <c r="K3" s="20"/>
    </row>
    <row r="4" spans="1:11" ht="19.5" thickBot="1" x14ac:dyDescent="0.3">
      <c r="A4" s="131" t="s">
        <v>11</v>
      </c>
      <c r="B4" s="132"/>
      <c r="C4" s="132"/>
      <c r="D4" s="132"/>
      <c r="E4" s="132"/>
      <c r="F4" s="132"/>
      <c r="G4" s="132"/>
      <c r="H4" s="133"/>
      <c r="I4" s="38"/>
      <c r="J4" s="39"/>
      <c r="K4" s="40">
        <v>1</v>
      </c>
    </row>
    <row r="5" spans="1:11" ht="19.5" thickBot="1" x14ac:dyDescent="0.3">
      <c r="A5" s="120" t="s">
        <v>117</v>
      </c>
      <c r="B5" s="106"/>
      <c r="C5" s="106"/>
      <c r="D5" s="106"/>
      <c r="E5" s="106"/>
      <c r="F5" s="106"/>
      <c r="G5" s="106"/>
      <c r="H5" s="107"/>
      <c r="I5" s="15"/>
      <c r="J5" s="25"/>
      <c r="K5" s="20"/>
    </row>
    <row r="6" spans="1:11" ht="18.75" x14ac:dyDescent="0.25">
      <c r="A6" s="131" t="s">
        <v>3</v>
      </c>
      <c r="B6" s="132"/>
      <c r="C6" s="132"/>
      <c r="D6" s="132"/>
      <c r="E6" s="132"/>
      <c r="F6" s="132"/>
      <c r="G6" s="132"/>
      <c r="H6" s="133"/>
      <c r="I6" s="38"/>
      <c r="J6" s="39"/>
      <c r="K6" s="40">
        <v>0.75</v>
      </c>
    </row>
    <row r="7" spans="1:11" ht="19.5" thickBot="1" x14ac:dyDescent="0.3">
      <c r="A7" s="128" t="s">
        <v>112</v>
      </c>
      <c r="B7" s="129"/>
      <c r="C7" s="129"/>
      <c r="D7" s="129"/>
      <c r="E7" s="129"/>
      <c r="F7" s="129"/>
      <c r="G7" s="129"/>
      <c r="H7" s="130"/>
      <c r="I7" s="41"/>
      <c r="J7" s="42"/>
      <c r="K7" s="43">
        <v>0.25</v>
      </c>
    </row>
    <row r="8" spans="1:11" ht="19.5" customHeight="1" thickBot="1" x14ac:dyDescent="0.3">
      <c r="A8" s="120" t="s">
        <v>118</v>
      </c>
      <c r="B8" s="121"/>
      <c r="C8" s="121"/>
      <c r="D8" s="121"/>
      <c r="E8" s="121"/>
      <c r="F8" s="121"/>
      <c r="G8" s="121"/>
      <c r="H8" s="124"/>
      <c r="I8" s="15"/>
      <c r="J8" s="25"/>
      <c r="K8" s="37"/>
    </row>
    <row r="9" spans="1:11" ht="18.75" x14ac:dyDescent="0.25">
      <c r="A9" s="141" t="s">
        <v>119</v>
      </c>
      <c r="B9" s="141"/>
      <c r="C9" s="141"/>
      <c r="D9" s="141"/>
      <c r="E9" s="141"/>
      <c r="F9" s="141"/>
      <c r="G9" s="141"/>
      <c r="H9" s="142"/>
      <c r="I9" s="38"/>
      <c r="J9" s="39"/>
      <c r="K9" s="40">
        <f>2/28</f>
        <v>7.1428571428571425E-2</v>
      </c>
    </row>
    <row r="10" spans="1:11" ht="18.75" x14ac:dyDescent="0.25">
      <c r="A10" s="137" t="s">
        <v>120</v>
      </c>
      <c r="B10" s="137"/>
      <c r="C10" s="137"/>
      <c r="D10" s="137"/>
      <c r="E10" s="137"/>
      <c r="F10" s="137"/>
      <c r="G10" s="137"/>
      <c r="H10" s="138"/>
      <c r="I10" s="61"/>
      <c r="J10" s="62"/>
      <c r="K10" s="63">
        <f>7/28</f>
        <v>0.25</v>
      </c>
    </row>
    <row r="11" spans="1:11" ht="18.75" x14ac:dyDescent="0.25">
      <c r="A11" s="137" t="s">
        <v>121</v>
      </c>
      <c r="B11" s="137"/>
      <c r="C11" s="137"/>
      <c r="D11" s="137"/>
      <c r="E11" s="137"/>
      <c r="F11" s="137"/>
      <c r="G11" s="137"/>
      <c r="H11" s="138"/>
      <c r="I11" s="61"/>
      <c r="J11" s="62"/>
      <c r="K11" s="63">
        <f>2/28</f>
        <v>7.1428571428571425E-2</v>
      </c>
    </row>
    <row r="12" spans="1:11" ht="18.75" x14ac:dyDescent="0.25">
      <c r="A12" s="137" t="s">
        <v>122</v>
      </c>
      <c r="B12" s="137"/>
      <c r="C12" s="137"/>
      <c r="D12" s="137"/>
      <c r="E12" s="137"/>
      <c r="F12" s="137"/>
      <c r="G12" s="137"/>
      <c r="H12" s="138"/>
      <c r="I12" s="41"/>
      <c r="J12" s="42"/>
      <c r="K12" s="43">
        <f>7/28</f>
        <v>0.25</v>
      </c>
    </row>
    <row r="13" spans="1:11" ht="19.5" thickBot="1" x14ac:dyDescent="0.3">
      <c r="A13" s="139" t="s">
        <v>97</v>
      </c>
      <c r="B13" s="139"/>
      <c r="C13" s="139"/>
      <c r="D13" s="139"/>
      <c r="E13" s="139"/>
      <c r="F13" s="139"/>
      <c r="G13" s="139"/>
      <c r="H13" s="140"/>
      <c r="I13" s="44"/>
      <c r="J13" s="45"/>
      <c r="K13" s="46">
        <f>10/28</f>
        <v>0.35714285714285715</v>
      </c>
    </row>
    <row r="14" spans="1:11" ht="19.5" thickBot="1" x14ac:dyDescent="0.3">
      <c r="A14" s="120" t="s">
        <v>142</v>
      </c>
      <c r="B14" s="121"/>
      <c r="C14" s="121"/>
      <c r="D14" s="121"/>
      <c r="E14" s="121"/>
      <c r="F14" s="121"/>
      <c r="G14" s="121"/>
      <c r="H14" s="124"/>
      <c r="I14" s="15"/>
      <c r="J14" s="25"/>
      <c r="K14" s="37"/>
    </row>
    <row r="15" spans="1:11" ht="19.5" customHeight="1" thickBot="1" x14ac:dyDescent="0.3">
      <c r="A15" s="145" t="s">
        <v>143</v>
      </c>
      <c r="B15" s="145"/>
      <c r="C15" s="145"/>
      <c r="D15" s="145"/>
      <c r="E15" s="145"/>
      <c r="F15" s="145"/>
      <c r="G15" s="145"/>
      <c r="H15" s="146"/>
      <c r="I15" s="15"/>
      <c r="J15" s="25"/>
      <c r="K15" s="97">
        <f>10/28</f>
        <v>0.35714285714285715</v>
      </c>
    </row>
    <row r="16" spans="1:11" ht="19.5" thickBot="1" x14ac:dyDescent="0.3">
      <c r="A16" s="147" t="s">
        <v>144</v>
      </c>
      <c r="B16" s="147"/>
      <c r="C16" s="147"/>
      <c r="D16" s="147"/>
      <c r="E16" s="147"/>
      <c r="F16" s="147"/>
      <c r="G16" s="147"/>
      <c r="H16" s="148"/>
      <c r="I16" s="15"/>
      <c r="J16" s="25"/>
      <c r="K16" s="98">
        <f>4/28</f>
        <v>0.14285714285714285</v>
      </c>
    </row>
    <row r="17" spans="1:16" ht="19.5" thickBot="1" x14ac:dyDescent="0.3">
      <c r="A17" s="147" t="s">
        <v>145</v>
      </c>
      <c r="B17" s="147"/>
      <c r="C17" s="147"/>
      <c r="D17" s="147"/>
      <c r="E17" s="147"/>
      <c r="F17" s="147"/>
      <c r="G17" s="147"/>
      <c r="H17" s="148"/>
      <c r="I17" s="15"/>
      <c r="J17" s="25"/>
      <c r="K17" s="98">
        <f>6/28</f>
        <v>0.21428571428571427</v>
      </c>
    </row>
    <row r="18" spans="1:16" ht="19.5" thickBot="1" x14ac:dyDescent="0.3">
      <c r="A18" s="147" t="s">
        <v>97</v>
      </c>
      <c r="B18" s="147"/>
      <c r="C18" s="147"/>
      <c r="D18" s="147"/>
      <c r="E18" s="147"/>
      <c r="F18" s="147"/>
      <c r="G18" s="147"/>
      <c r="H18" s="148"/>
      <c r="I18" s="15"/>
      <c r="J18" s="25"/>
      <c r="K18" s="99">
        <f>7/28</f>
        <v>0.25</v>
      </c>
    </row>
    <row r="19" spans="1:16" ht="19.5" customHeight="1" thickBot="1" x14ac:dyDescent="0.3">
      <c r="A19" s="143" t="s">
        <v>104</v>
      </c>
      <c r="B19" s="143"/>
      <c r="C19" s="143"/>
      <c r="D19" s="143"/>
      <c r="E19" s="143"/>
      <c r="F19" s="143"/>
      <c r="G19" s="143"/>
      <c r="H19" s="144"/>
      <c r="I19" s="15"/>
      <c r="J19" s="25"/>
      <c r="K19" s="100">
        <f>1/28</f>
        <v>3.5714285714285712E-2</v>
      </c>
    </row>
    <row r="20" spans="1:16" ht="19.5" customHeight="1" thickBot="1" x14ac:dyDescent="0.3">
      <c r="A20" s="120" t="s">
        <v>123</v>
      </c>
      <c r="B20" s="121"/>
      <c r="C20" s="121"/>
      <c r="D20" s="121"/>
      <c r="E20" s="121"/>
      <c r="F20" s="121"/>
      <c r="G20" s="121"/>
      <c r="H20" s="124"/>
      <c r="I20" s="15"/>
      <c r="J20" s="25"/>
      <c r="K20" s="66"/>
    </row>
    <row r="21" spans="1:16" ht="19.5" thickBot="1" x14ac:dyDescent="0.3">
      <c r="A21" s="141" t="s">
        <v>124</v>
      </c>
      <c r="B21" s="141"/>
      <c r="C21" s="141"/>
      <c r="D21" s="141"/>
      <c r="E21" s="141"/>
      <c r="F21" s="141"/>
      <c r="G21" s="141"/>
      <c r="H21" s="142"/>
      <c r="I21" s="15"/>
      <c r="J21" s="25"/>
      <c r="K21" s="40"/>
      <c r="L21" s="67">
        <v>1</v>
      </c>
      <c r="M21" s="67">
        <v>2</v>
      </c>
      <c r="N21" s="67">
        <v>3</v>
      </c>
      <c r="O21" s="67">
        <v>4</v>
      </c>
      <c r="P21" s="67">
        <v>5</v>
      </c>
    </row>
    <row r="22" spans="1:16" ht="19.5" thickBot="1" x14ac:dyDescent="0.3">
      <c r="A22" s="137" t="s">
        <v>125</v>
      </c>
      <c r="B22" s="137"/>
      <c r="C22" s="137"/>
      <c r="D22" s="137"/>
      <c r="E22" s="137"/>
      <c r="F22" s="137"/>
      <c r="G22" s="137"/>
      <c r="H22" s="138"/>
      <c r="I22" s="15"/>
      <c r="J22" s="25"/>
      <c r="K22" s="63"/>
      <c r="L22" s="68">
        <v>0.17899999999999999</v>
      </c>
      <c r="M22" s="69">
        <v>0</v>
      </c>
      <c r="N22" s="69">
        <v>0.214</v>
      </c>
      <c r="O22" s="69">
        <v>0.42899999999999999</v>
      </c>
      <c r="P22" s="70">
        <v>0.17899999999999999</v>
      </c>
    </row>
    <row r="23" spans="1:16" ht="19.5" thickBot="1" x14ac:dyDescent="0.3">
      <c r="A23" s="137" t="s">
        <v>126</v>
      </c>
      <c r="B23" s="137"/>
      <c r="C23" s="137"/>
      <c r="D23" s="137"/>
      <c r="E23" s="137"/>
      <c r="F23" s="137"/>
      <c r="G23" s="137"/>
      <c r="H23" s="138"/>
      <c r="I23" s="15"/>
      <c r="J23" s="25"/>
      <c r="K23" s="63"/>
      <c r="L23" s="71">
        <v>0.14799999999999999</v>
      </c>
      <c r="M23" s="72">
        <v>7.3999999999999996E-2</v>
      </c>
      <c r="N23" s="72">
        <v>0.185</v>
      </c>
      <c r="O23" s="72">
        <v>0.222</v>
      </c>
      <c r="P23" s="73">
        <v>0.37</v>
      </c>
    </row>
    <row r="24" spans="1:16" ht="19.5" thickBot="1" x14ac:dyDescent="0.3">
      <c r="A24" s="137" t="s">
        <v>127</v>
      </c>
      <c r="B24" s="137"/>
      <c r="C24" s="137"/>
      <c r="D24" s="137"/>
      <c r="E24" s="137"/>
      <c r="F24" s="137"/>
      <c r="G24" s="137"/>
      <c r="H24" s="138"/>
      <c r="I24" s="15"/>
      <c r="J24" s="25"/>
      <c r="K24" s="43"/>
      <c r="L24" s="71">
        <v>0.111</v>
      </c>
      <c r="M24" s="72">
        <v>0</v>
      </c>
      <c r="N24" s="72">
        <v>0.222</v>
      </c>
      <c r="O24" s="72">
        <v>0.33300000000000002</v>
      </c>
      <c r="P24" s="73">
        <v>0.33300000000000002</v>
      </c>
    </row>
    <row r="25" spans="1:16" ht="19.5" thickBot="1" x14ac:dyDescent="0.3">
      <c r="A25" s="139" t="s">
        <v>104</v>
      </c>
      <c r="B25" s="139"/>
      <c r="C25" s="139"/>
      <c r="D25" s="139"/>
      <c r="E25" s="139"/>
      <c r="F25" s="139"/>
      <c r="G25" s="139"/>
      <c r="H25" s="140"/>
      <c r="I25" s="15"/>
      <c r="J25" s="25"/>
      <c r="K25" s="46"/>
      <c r="L25" s="71">
        <v>0.14799999999999999</v>
      </c>
      <c r="M25" s="72">
        <v>0.222</v>
      </c>
      <c r="N25" s="72">
        <v>0.222</v>
      </c>
      <c r="O25" s="72">
        <v>0.25900000000000001</v>
      </c>
      <c r="P25" s="73">
        <v>0.14799999999999999</v>
      </c>
    </row>
    <row r="26" spans="1:16" ht="51" customHeight="1" thickBot="1" x14ac:dyDescent="0.3">
      <c r="A26" s="48" t="s">
        <v>128</v>
      </c>
      <c r="B26" s="49"/>
      <c r="C26" s="49"/>
      <c r="D26" s="49"/>
      <c r="E26" s="49"/>
      <c r="F26" s="49"/>
      <c r="G26" s="49"/>
      <c r="H26" s="56"/>
      <c r="I26" s="15"/>
      <c r="J26" s="25"/>
      <c r="K26" s="47"/>
      <c r="L26" s="59"/>
      <c r="M26" s="59"/>
      <c r="N26" s="59"/>
      <c r="O26" s="59"/>
      <c r="P26" s="59"/>
    </row>
    <row r="27" spans="1:16" ht="19.5" customHeight="1" thickBot="1" x14ac:dyDescent="0.3">
      <c r="A27" s="57" t="s">
        <v>129</v>
      </c>
      <c r="B27" s="57"/>
      <c r="C27" s="57"/>
      <c r="D27" s="57"/>
      <c r="E27" s="57"/>
      <c r="F27" s="57"/>
      <c r="G27" s="57"/>
      <c r="H27" s="58"/>
      <c r="I27" s="15"/>
      <c r="J27" s="25"/>
      <c r="K27" s="40">
        <f>12/28</f>
        <v>0.42857142857142855</v>
      </c>
      <c r="L27" s="59"/>
      <c r="M27" s="59"/>
      <c r="N27" s="59"/>
      <c r="O27" s="59"/>
      <c r="P27" s="59"/>
    </row>
    <row r="28" spans="1:16" ht="19.5" thickBot="1" x14ac:dyDescent="0.3">
      <c r="A28" s="59" t="s">
        <v>130</v>
      </c>
      <c r="B28" s="59"/>
      <c r="C28" s="59"/>
      <c r="D28" s="59"/>
      <c r="E28" s="59"/>
      <c r="F28" s="59"/>
      <c r="G28" s="59"/>
      <c r="H28" s="60"/>
      <c r="I28" s="15"/>
      <c r="J28" s="25"/>
      <c r="K28" s="63">
        <f>1/28</f>
        <v>3.5714285714285712E-2</v>
      </c>
      <c r="L28" s="59"/>
      <c r="M28" s="59"/>
      <c r="N28" s="59"/>
      <c r="O28" s="59"/>
      <c r="P28" s="59"/>
    </row>
    <row r="29" spans="1:16" ht="19.5" thickBot="1" x14ac:dyDescent="0.3">
      <c r="A29" s="59" t="s">
        <v>131</v>
      </c>
      <c r="B29" s="59"/>
      <c r="C29" s="59"/>
      <c r="D29" s="59"/>
      <c r="E29" s="59"/>
      <c r="F29" s="59"/>
      <c r="G29" s="59"/>
      <c r="H29" s="60"/>
      <c r="I29" s="15"/>
      <c r="J29" s="25"/>
      <c r="K29" s="63">
        <f>0/28</f>
        <v>0</v>
      </c>
      <c r="L29" s="59"/>
      <c r="M29" s="59"/>
      <c r="N29" s="59"/>
      <c r="O29" s="59"/>
      <c r="P29" s="59"/>
    </row>
    <row r="30" spans="1:16" ht="19.5" thickBot="1" x14ac:dyDescent="0.3">
      <c r="A30" s="59" t="s">
        <v>132</v>
      </c>
      <c r="B30" s="59"/>
      <c r="C30" s="59"/>
      <c r="D30" s="59"/>
      <c r="E30" s="59"/>
      <c r="F30" s="59"/>
      <c r="G30" s="59"/>
      <c r="H30" s="60"/>
      <c r="I30" s="15"/>
      <c r="J30" s="25"/>
      <c r="K30" s="63">
        <f>8/28</f>
        <v>0.2857142857142857</v>
      </c>
      <c r="L30" s="59"/>
      <c r="M30" s="59"/>
      <c r="N30" s="59"/>
      <c r="O30" s="59"/>
      <c r="P30" s="59"/>
    </row>
    <row r="31" spans="1:16" ht="19.5" thickBot="1" x14ac:dyDescent="0.3">
      <c r="A31" s="59" t="s">
        <v>133</v>
      </c>
      <c r="B31" s="59"/>
      <c r="C31" s="59"/>
      <c r="D31" s="59"/>
      <c r="E31" s="59"/>
      <c r="F31" s="59"/>
      <c r="G31" s="59"/>
      <c r="H31" s="60"/>
      <c r="I31" s="15"/>
      <c r="J31" s="25"/>
      <c r="K31" s="43">
        <f>6/28</f>
        <v>0.21428571428571427</v>
      </c>
      <c r="L31" s="59"/>
      <c r="M31" s="59"/>
      <c r="N31" s="59"/>
      <c r="O31" s="59"/>
      <c r="P31" s="59"/>
    </row>
    <row r="32" spans="1:16" ht="19.5" thickBot="1" x14ac:dyDescent="0.3">
      <c r="A32" s="64" t="s">
        <v>104</v>
      </c>
      <c r="B32" s="64"/>
      <c r="C32" s="64"/>
      <c r="D32" s="64"/>
      <c r="E32" s="64"/>
      <c r="F32" s="64"/>
      <c r="G32" s="64"/>
      <c r="H32" s="65"/>
      <c r="I32" s="15"/>
      <c r="J32" s="25"/>
      <c r="K32" s="46">
        <f>1/28</f>
        <v>3.5714285714285712E-2</v>
      </c>
      <c r="L32" s="59"/>
      <c r="M32" s="59"/>
      <c r="N32" s="59"/>
      <c r="O32" s="59"/>
      <c r="P32" s="59"/>
    </row>
    <row r="33" spans="1:16" ht="75.75" thickBot="1" x14ac:dyDescent="0.3">
      <c r="A33" s="48" t="s">
        <v>134</v>
      </c>
      <c r="B33" s="49"/>
      <c r="C33" s="49"/>
      <c r="D33" s="49"/>
      <c r="E33" s="49"/>
      <c r="F33" s="49"/>
      <c r="G33" s="49"/>
      <c r="H33" s="56"/>
      <c r="I33" s="15"/>
      <c r="J33" s="25"/>
      <c r="K33" s="47"/>
      <c r="L33" s="59"/>
      <c r="M33" s="59"/>
      <c r="N33" s="59"/>
      <c r="O33" s="59"/>
      <c r="P33" s="59"/>
    </row>
    <row r="34" spans="1:16" ht="19.5" thickBot="1" x14ac:dyDescent="0.3">
      <c r="A34" s="77" t="s">
        <v>129</v>
      </c>
      <c r="B34" s="77"/>
      <c r="C34" s="77"/>
      <c r="D34" s="77"/>
      <c r="E34" s="77"/>
      <c r="F34" s="77"/>
      <c r="G34" s="77"/>
      <c r="H34" s="78"/>
      <c r="I34" s="15"/>
      <c r="J34" s="25"/>
      <c r="K34" s="40">
        <f>12/26</f>
        <v>0.46153846153846156</v>
      </c>
      <c r="L34" s="59"/>
      <c r="M34" s="59"/>
      <c r="N34" s="59"/>
      <c r="O34" s="59"/>
      <c r="P34" s="59"/>
    </row>
    <row r="35" spans="1:16" ht="19.5" thickBot="1" x14ac:dyDescent="0.3">
      <c r="A35" s="79" t="s">
        <v>135</v>
      </c>
      <c r="B35" s="79"/>
      <c r="C35" s="79"/>
      <c r="D35" s="79"/>
      <c r="E35" s="79"/>
      <c r="F35" s="79"/>
      <c r="G35" s="79"/>
      <c r="H35" s="80"/>
      <c r="I35" s="15"/>
      <c r="J35" s="25"/>
      <c r="K35" s="63">
        <f>7/26</f>
        <v>0.26923076923076922</v>
      </c>
      <c r="L35" s="59"/>
      <c r="M35" s="59"/>
      <c r="N35" s="59"/>
      <c r="O35" s="59"/>
      <c r="P35" s="59"/>
    </row>
    <row r="36" spans="1:16" ht="19.5" thickBot="1" x14ac:dyDescent="0.3">
      <c r="A36" s="79" t="s">
        <v>136</v>
      </c>
      <c r="B36" s="79"/>
      <c r="C36" s="79"/>
      <c r="D36" s="79"/>
      <c r="E36" s="79"/>
      <c r="F36" s="79"/>
      <c r="G36" s="79"/>
      <c r="H36" s="80"/>
      <c r="I36" s="15"/>
      <c r="J36" s="25"/>
      <c r="K36" s="63">
        <f>4/26</f>
        <v>0.15384615384615385</v>
      </c>
      <c r="L36" s="59"/>
      <c r="M36" s="59"/>
      <c r="N36" s="59"/>
      <c r="O36" s="59"/>
      <c r="P36" s="59"/>
    </row>
    <row r="37" spans="1:16" ht="19.5" thickBot="1" x14ac:dyDescent="0.3">
      <c r="A37" s="79" t="s">
        <v>137</v>
      </c>
      <c r="B37" s="79"/>
      <c r="C37" s="79"/>
      <c r="D37" s="79"/>
      <c r="E37" s="79"/>
      <c r="F37" s="79"/>
      <c r="G37" s="79"/>
      <c r="H37" s="80"/>
      <c r="I37" s="15"/>
      <c r="J37" s="25"/>
      <c r="K37" s="63">
        <f>1/26</f>
        <v>3.8461538461538464E-2</v>
      </c>
      <c r="L37" s="59"/>
      <c r="M37" s="59"/>
      <c r="N37" s="59"/>
      <c r="O37" s="59"/>
      <c r="P37" s="59"/>
    </row>
    <row r="38" spans="1:16" ht="19.5" thickBot="1" x14ac:dyDescent="0.3">
      <c r="A38" s="79" t="s">
        <v>138</v>
      </c>
      <c r="B38" s="79"/>
      <c r="C38" s="79"/>
      <c r="D38" s="79"/>
      <c r="E38" s="79"/>
      <c r="F38" s="79"/>
      <c r="G38" s="79"/>
      <c r="H38" s="80"/>
      <c r="I38" s="15"/>
      <c r="J38" s="25"/>
      <c r="K38" s="43">
        <f>0/26</f>
        <v>0</v>
      </c>
      <c r="L38" s="59"/>
      <c r="M38" s="59"/>
      <c r="N38" s="59"/>
      <c r="O38" s="59"/>
      <c r="P38" s="59"/>
    </row>
    <row r="39" spans="1:16" ht="19.5" thickBot="1" x14ac:dyDescent="0.3">
      <c r="A39" s="79" t="s">
        <v>139</v>
      </c>
      <c r="B39" s="79"/>
      <c r="C39" s="79"/>
      <c r="D39" s="79"/>
      <c r="E39" s="79"/>
      <c r="F39" s="79"/>
      <c r="G39" s="79"/>
      <c r="H39" s="80"/>
      <c r="I39" s="15"/>
      <c r="J39" s="25"/>
      <c r="K39" s="43">
        <f>2/26</f>
        <v>7.6923076923076927E-2</v>
      </c>
      <c r="L39" s="59"/>
      <c r="M39" s="59"/>
      <c r="N39" s="59"/>
      <c r="O39" s="59"/>
      <c r="P39" s="59"/>
    </row>
    <row r="40" spans="1:16" ht="19.5" thickBot="1" x14ac:dyDescent="0.3">
      <c r="A40" s="64" t="s">
        <v>104</v>
      </c>
      <c r="B40" s="64"/>
      <c r="C40" s="64"/>
      <c r="D40" s="64"/>
      <c r="E40" s="64"/>
      <c r="F40" s="64"/>
      <c r="G40" s="64"/>
      <c r="H40" s="65"/>
      <c r="I40" s="15"/>
      <c r="J40" s="25"/>
      <c r="K40" s="46">
        <f>0/26</f>
        <v>0</v>
      </c>
      <c r="L40" s="59"/>
      <c r="M40" s="59"/>
      <c r="N40" s="59"/>
      <c r="O40" s="59"/>
      <c r="P40" s="59"/>
    </row>
    <row r="41" spans="1:16" ht="19.5" thickBot="1" x14ac:dyDescent="0.3">
      <c r="A41" s="48" t="s">
        <v>108</v>
      </c>
      <c r="B41" s="49"/>
      <c r="C41" s="49"/>
      <c r="D41" s="49"/>
      <c r="E41" s="49"/>
      <c r="F41" s="49"/>
      <c r="G41" s="49"/>
      <c r="H41" s="56"/>
      <c r="I41" s="15"/>
      <c r="J41" s="25"/>
      <c r="K41" s="37"/>
      <c r="L41" s="59"/>
      <c r="M41" s="59"/>
      <c r="N41" s="59"/>
      <c r="O41" s="59"/>
      <c r="P41" s="59"/>
    </row>
    <row r="42" spans="1:16" ht="18.75" x14ac:dyDescent="0.25">
      <c r="A42" s="50" t="s">
        <v>109</v>
      </c>
      <c r="B42" s="51"/>
      <c r="C42" s="51"/>
      <c r="D42" s="51"/>
      <c r="E42" s="51"/>
      <c r="F42" s="51"/>
      <c r="G42" s="51"/>
      <c r="H42" s="52"/>
      <c r="I42" s="38"/>
      <c r="J42" s="39"/>
      <c r="K42" s="40">
        <f>19/33</f>
        <v>0.5757575757575758</v>
      </c>
      <c r="L42" s="59"/>
      <c r="M42" s="59"/>
      <c r="N42" s="59"/>
      <c r="O42" s="59"/>
      <c r="P42" s="59"/>
    </row>
    <row r="43" spans="1:16" ht="19.5" thickBot="1" x14ac:dyDescent="0.3">
      <c r="A43" s="53" t="s">
        <v>110</v>
      </c>
      <c r="B43" s="54"/>
      <c r="C43" s="54"/>
      <c r="D43" s="54"/>
      <c r="E43" s="54"/>
      <c r="F43" s="54"/>
      <c r="G43" s="54"/>
      <c r="H43" s="55"/>
      <c r="I43" s="44"/>
      <c r="J43" s="45"/>
      <c r="K43" s="46">
        <f>14/33</f>
        <v>0.42424242424242425</v>
      </c>
      <c r="L43" s="59"/>
      <c r="M43" s="59"/>
      <c r="N43" s="59"/>
      <c r="O43" s="59"/>
      <c r="P43" s="59"/>
    </row>
    <row r="44" spans="1:16" ht="19.5" thickBot="1" x14ac:dyDescent="0.3">
      <c r="A44" s="48" t="s">
        <v>111</v>
      </c>
      <c r="B44" s="49"/>
      <c r="C44" s="49"/>
      <c r="D44" s="49"/>
      <c r="E44" s="49"/>
      <c r="F44" s="49"/>
      <c r="G44" s="49"/>
      <c r="H44" s="56"/>
      <c r="I44" s="15"/>
      <c r="J44" s="25"/>
      <c r="K44" s="37"/>
      <c r="L44" s="59"/>
      <c r="M44" s="59"/>
      <c r="N44" s="59"/>
      <c r="O44" s="59"/>
      <c r="P44" s="59"/>
    </row>
    <row r="45" spans="1:16" ht="18.75" x14ac:dyDescent="0.25">
      <c r="A45" s="50" t="s">
        <v>3</v>
      </c>
      <c r="B45" s="51"/>
      <c r="C45" s="51"/>
      <c r="D45" s="51"/>
      <c r="E45" s="51"/>
      <c r="F45" s="51"/>
      <c r="G45" s="51"/>
      <c r="H45" s="52"/>
      <c r="I45" s="38"/>
      <c r="J45" s="39"/>
      <c r="K45" s="40">
        <f>28/33</f>
        <v>0.84848484848484851</v>
      </c>
      <c r="L45" s="59"/>
      <c r="M45" s="59"/>
      <c r="N45" s="59"/>
      <c r="O45" s="59"/>
      <c r="P45" s="59"/>
    </row>
    <row r="46" spans="1:16" ht="19.5" thickBot="1" x14ac:dyDescent="0.3">
      <c r="A46" s="53" t="s">
        <v>112</v>
      </c>
      <c r="B46" s="54"/>
      <c r="C46" s="54"/>
      <c r="D46" s="54"/>
      <c r="E46" s="54"/>
      <c r="F46" s="54"/>
      <c r="G46" s="54"/>
      <c r="H46" s="55"/>
      <c r="I46" s="44"/>
      <c r="J46" s="45"/>
      <c r="K46" s="46">
        <f>5/33</f>
        <v>0.15151515151515152</v>
      </c>
      <c r="L46" s="59"/>
      <c r="M46" s="59"/>
      <c r="N46" s="59"/>
      <c r="O46" s="59"/>
      <c r="P46" s="59"/>
    </row>
  </sheetData>
  <mergeCells count="26">
    <mergeCell ref="A24:H24"/>
    <mergeCell ref="A25:H25"/>
    <mergeCell ref="A1:H1"/>
    <mergeCell ref="I1:K1"/>
    <mergeCell ref="F2:H2"/>
    <mergeCell ref="A3:H3"/>
    <mergeCell ref="A4:H4"/>
    <mergeCell ref="A5:H5"/>
    <mergeCell ref="A23:H23"/>
    <mergeCell ref="A6:H6"/>
    <mergeCell ref="A7:H7"/>
    <mergeCell ref="A8:H8"/>
    <mergeCell ref="A9:H9"/>
    <mergeCell ref="A10:H10"/>
    <mergeCell ref="A11:H11"/>
    <mergeCell ref="A19:H19"/>
    <mergeCell ref="A12:H12"/>
    <mergeCell ref="A13:H13"/>
    <mergeCell ref="A20:H20"/>
    <mergeCell ref="A21:H21"/>
    <mergeCell ref="A22:H22"/>
    <mergeCell ref="A14:H14"/>
    <mergeCell ref="A15:H15"/>
    <mergeCell ref="A16:H16"/>
    <mergeCell ref="A17:H17"/>
    <mergeCell ref="A18:H18"/>
  </mergeCells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zoomScale="70" zoomScaleNormal="70" workbookViewId="0">
      <selection activeCell="J14" sqref="J14:Q14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9" max="9" width="11.7109375" customWidth="1"/>
    <col min="10" max="10" width="14" customWidth="1"/>
    <col min="11" max="11" width="13.140625" customWidth="1"/>
    <col min="12" max="12" width="13.85546875" customWidth="1"/>
    <col min="13" max="13" width="13.7109375" customWidth="1"/>
    <col min="14" max="14" width="13.28515625" customWidth="1"/>
    <col min="15" max="15" width="14.5703125" customWidth="1"/>
    <col min="16" max="16" width="14.28515625" customWidth="1"/>
    <col min="17" max="17" width="12.7109375" customWidth="1"/>
  </cols>
  <sheetData>
    <row r="1" spans="1:19" ht="30" customHeight="1" thickBot="1" x14ac:dyDescent="0.4">
      <c r="A1" s="5"/>
      <c r="B1" s="110" t="s">
        <v>79</v>
      </c>
      <c r="C1" s="110"/>
      <c r="D1" s="110"/>
      <c r="E1" s="110"/>
      <c r="F1" s="110"/>
      <c r="G1" s="110"/>
      <c r="H1" s="110"/>
      <c r="I1" s="110"/>
      <c r="J1" s="110"/>
    </row>
    <row r="2" spans="1:19" ht="45" customHeight="1" thickBot="1" x14ac:dyDescent="0.3">
      <c r="B2" s="108" t="s">
        <v>78</v>
      </c>
      <c r="C2" s="109"/>
      <c r="D2" s="109"/>
      <c r="E2" s="109"/>
      <c r="F2" s="109"/>
      <c r="G2" s="109"/>
      <c r="H2" s="109"/>
      <c r="I2" s="111"/>
      <c r="J2" s="113" t="s">
        <v>33</v>
      </c>
      <c r="K2" s="113"/>
      <c r="L2" s="113"/>
      <c r="M2" s="113"/>
      <c r="N2" s="113"/>
      <c r="O2" s="113"/>
      <c r="P2" s="113"/>
      <c r="Q2" s="114"/>
    </row>
    <row r="3" spans="1:19" ht="45" customHeight="1" thickBot="1" x14ac:dyDescent="0.3">
      <c r="B3" s="28"/>
      <c r="C3" s="29"/>
      <c r="D3" s="29"/>
      <c r="E3" s="29"/>
      <c r="F3" s="29"/>
      <c r="G3" s="29"/>
      <c r="H3" s="18" t="s">
        <v>81</v>
      </c>
      <c r="I3" s="34"/>
      <c r="J3" s="117" t="s">
        <v>84</v>
      </c>
      <c r="K3" s="116"/>
      <c r="L3" s="115" t="s">
        <v>83</v>
      </c>
      <c r="M3" s="116"/>
      <c r="N3" s="115" t="s">
        <v>85</v>
      </c>
      <c r="O3" s="116"/>
      <c r="P3" s="115" t="s">
        <v>86</v>
      </c>
      <c r="Q3" s="116"/>
    </row>
    <row r="4" spans="1:19" ht="33.75" customHeight="1" thickBot="1" x14ac:dyDescent="0.35">
      <c r="B4" s="28"/>
      <c r="C4" s="29"/>
      <c r="D4" s="29"/>
      <c r="E4" s="29"/>
      <c r="F4" s="29"/>
      <c r="G4" s="29"/>
      <c r="H4" s="109" t="s">
        <v>87</v>
      </c>
      <c r="I4" s="111"/>
      <c r="J4" s="19" t="s">
        <v>88</v>
      </c>
      <c r="K4" s="19" t="s">
        <v>89</v>
      </c>
      <c r="L4" s="19" t="s">
        <v>90</v>
      </c>
      <c r="M4" s="19" t="s">
        <v>89</v>
      </c>
      <c r="N4" s="19" t="s">
        <v>90</v>
      </c>
      <c r="O4" s="19" t="s">
        <v>89</v>
      </c>
      <c r="P4" s="19" t="s">
        <v>90</v>
      </c>
      <c r="Q4" s="19" t="s">
        <v>89</v>
      </c>
      <c r="S4" s="22"/>
    </row>
    <row r="5" spans="1:19" ht="34.5" customHeight="1" thickBot="1" x14ac:dyDescent="0.35">
      <c r="B5" s="105" t="s">
        <v>26</v>
      </c>
      <c r="C5" s="106"/>
      <c r="D5" s="106"/>
      <c r="E5" s="106"/>
      <c r="F5" s="106"/>
      <c r="G5" s="106"/>
      <c r="H5" s="106"/>
      <c r="I5" s="107"/>
      <c r="J5" s="10"/>
      <c r="K5" s="10"/>
      <c r="L5" s="10">
        <v>4.62</v>
      </c>
      <c r="M5" s="10">
        <v>4.62</v>
      </c>
      <c r="N5" s="10">
        <v>4.78</v>
      </c>
      <c r="O5" s="10">
        <v>4.82</v>
      </c>
      <c r="P5" s="10">
        <v>4.8</v>
      </c>
      <c r="Q5" s="10">
        <v>4.72</v>
      </c>
      <c r="S5" s="22"/>
    </row>
    <row r="6" spans="1:19" ht="30" customHeight="1" thickBot="1" x14ac:dyDescent="0.3">
      <c r="B6" s="105" t="s">
        <v>27</v>
      </c>
      <c r="C6" s="106"/>
      <c r="D6" s="106"/>
      <c r="E6" s="106"/>
      <c r="F6" s="106"/>
      <c r="G6" s="106"/>
      <c r="H6" s="106"/>
      <c r="I6" s="107"/>
      <c r="J6" s="10"/>
      <c r="K6" s="10"/>
      <c r="L6" s="10">
        <v>4.66</v>
      </c>
      <c r="M6" s="10">
        <v>4.6100000000000003</v>
      </c>
      <c r="N6" s="10">
        <v>4.74</v>
      </c>
      <c r="O6" s="10">
        <v>4.75</v>
      </c>
      <c r="P6" s="10">
        <v>4.7300000000000004</v>
      </c>
      <c r="Q6" s="10">
        <v>4.66</v>
      </c>
    </row>
    <row r="7" spans="1:19" ht="30" customHeight="1" thickBot="1" x14ac:dyDescent="0.35">
      <c r="B7" s="105" t="s">
        <v>34</v>
      </c>
      <c r="C7" s="106"/>
      <c r="D7" s="106"/>
      <c r="E7" s="106"/>
      <c r="F7" s="106"/>
      <c r="G7" s="106"/>
      <c r="H7" s="106"/>
      <c r="I7" s="107"/>
      <c r="J7" s="10"/>
      <c r="K7" s="10"/>
      <c r="L7" s="10">
        <v>4.24</v>
      </c>
      <c r="M7" s="10">
        <v>4.41</v>
      </c>
      <c r="N7" s="10">
        <v>4.76</v>
      </c>
      <c r="O7" s="10">
        <v>4.78</v>
      </c>
      <c r="P7" s="10">
        <v>4.7699999999999996</v>
      </c>
      <c r="Q7" s="10">
        <v>4.66</v>
      </c>
      <c r="S7" s="22"/>
    </row>
    <row r="8" spans="1:19" ht="33.75" customHeight="1" thickBot="1" x14ac:dyDescent="0.3">
      <c r="B8" s="105" t="s">
        <v>28</v>
      </c>
      <c r="C8" s="106"/>
      <c r="D8" s="106"/>
      <c r="E8" s="106"/>
      <c r="F8" s="106"/>
      <c r="G8" s="106"/>
      <c r="H8" s="106"/>
      <c r="I8" s="107"/>
      <c r="J8" s="10"/>
      <c r="K8" s="10"/>
      <c r="L8" s="10">
        <v>4.66</v>
      </c>
      <c r="M8" s="10">
        <v>4.71</v>
      </c>
      <c r="N8" s="10">
        <v>4.58</v>
      </c>
      <c r="O8" s="10">
        <v>4.6100000000000003</v>
      </c>
      <c r="P8" s="10">
        <v>4.5999999999999996</v>
      </c>
      <c r="Q8" s="10">
        <v>4.4800000000000004</v>
      </c>
    </row>
    <row r="9" spans="1:19" ht="30" customHeight="1" thickBot="1" x14ac:dyDescent="0.35">
      <c r="B9" s="105" t="s">
        <v>29</v>
      </c>
      <c r="C9" s="106"/>
      <c r="D9" s="106"/>
      <c r="E9" s="106"/>
      <c r="F9" s="106"/>
      <c r="G9" s="106"/>
      <c r="H9" s="106"/>
      <c r="I9" s="107"/>
      <c r="J9" s="10"/>
      <c r="K9" s="10"/>
      <c r="L9" s="10">
        <v>4.74</v>
      </c>
      <c r="M9" s="10">
        <v>4.6100000000000003</v>
      </c>
      <c r="N9" s="10">
        <v>4.6100000000000003</v>
      </c>
      <c r="O9" s="10">
        <v>4.6399999999999997</v>
      </c>
      <c r="P9" s="10">
        <v>4.6399999999999997</v>
      </c>
      <c r="Q9" s="10">
        <v>4.51</v>
      </c>
      <c r="S9" s="22"/>
    </row>
    <row r="10" spans="1:19" ht="30" customHeight="1" thickBot="1" x14ac:dyDescent="0.3">
      <c r="B10" s="105" t="s">
        <v>30</v>
      </c>
      <c r="C10" s="106"/>
      <c r="D10" s="106"/>
      <c r="E10" s="106"/>
      <c r="F10" s="106"/>
      <c r="G10" s="106"/>
      <c r="H10" s="106"/>
      <c r="I10" s="107"/>
      <c r="J10" s="10"/>
      <c r="K10" s="10"/>
      <c r="L10" s="10">
        <v>4.5999999999999996</v>
      </c>
      <c r="M10" s="10">
        <v>4.67</v>
      </c>
      <c r="N10" s="10">
        <v>4.49</v>
      </c>
      <c r="O10" s="10">
        <v>4.55</v>
      </c>
      <c r="P10" s="10">
        <v>4.5599999999999996</v>
      </c>
      <c r="Q10" s="10">
        <v>4.37</v>
      </c>
    </row>
    <row r="11" spans="1:19" ht="30" customHeight="1" thickBot="1" x14ac:dyDescent="0.3">
      <c r="B11" s="26" t="s">
        <v>31</v>
      </c>
      <c r="C11" s="27"/>
      <c r="D11" s="27"/>
      <c r="E11" s="27"/>
      <c r="F11" s="27"/>
      <c r="G11" s="27"/>
      <c r="H11" s="27"/>
      <c r="I11" s="33"/>
      <c r="J11" s="10"/>
      <c r="K11" s="10"/>
      <c r="L11" s="10">
        <v>4.58</v>
      </c>
      <c r="M11" s="10">
        <v>4.49</v>
      </c>
      <c r="N11" s="10">
        <v>4.74</v>
      </c>
      <c r="O11" s="10">
        <v>4.8099999999999996</v>
      </c>
      <c r="P11" s="10">
        <v>4.75</v>
      </c>
      <c r="Q11" s="10">
        <v>4.7300000000000004</v>
      </c>
    </row>
    <row r="12" spans="1:19" ht="30" customHeight="1" thickBot="1" x14ac:dyDescent="0.3">
      <c r="B12" s="26" t="s">
        <v>32</v>
      </c>
      <c r="C12" s="27"/>
      <c r="D12" s="27"/>
      <c r="E12" s="27"/>
      <c r="F12" s="27"/>
      <c r="G12" s="27"/>
      <c r="H12" s="27"/>
      <c r="I12" s="33"/>
      <c r="J12" s="10"/>
      <c r="K12" s="10"/>
      <c r="L12" s="10">
        <v>4.72</v>
      </c>
      <c r="M12" s="10">
        <v>4.75</v>
      </c>
      <c r="N12" s="10">
        <v>4.6900000000000004</v>
      </c>
      <c r="O12" s="10">
        <v>4.76</v>
      </c>
      <c r="P12" s="10">
        <v>4.7300000000000004</v>
      </c>
      <c r="Q12" s="10">
        <v>4.68</v>
      </c>
    </row>
    <row r="13" spans="1:19" ht="60" customHeight="1" thickBot="1" x14ac:dyDescent="0.3"/>
    <row r="14" spans="1:19" ht="53.25" customHeight="1" thickBot="1" x14ac:dyDescent="0.3">
      <c r="B14" s="108" t="s">
        <v>80</v>
      </c>
      <c r="C14" s="109"/>
      <c r="D14" s="109"/>
      <c r="E14" s="109"/>
      <c r="F14" s="109"/>
      <c r="G14" s="109"/>
      <c r="H14" s="109"/>
      <c r="I14" s="109"/>
      <c r="J14" s="112" t="s">
        <v>33</v>
      </c>
      <c r="K14" s="113"/>
      <c r="L14" s="113"/>
      <c r="M14" s="113"/>
      <c r="N14" s="113"/>
      <c r="O14" s="113"/>
      <c r="P14" s="113"/>
      <c r="Q14" s="114"/>
    </row>
    <row r="15" spans="1:19" ht="53.25" customHeight="1" thickBot="1" x14ac:dyDescent="0.3">
      <c r="B15" s="8"/>
      <c r="C15" s="9"/>
      <c r="D15" s="9"/>
      <c r="E15" s="9"/>
      <c r="F15" s="9"/>
      <c r="G15" s="9"/>
      <c r="H15" s="18" t="s">
        <v>81</v>
      </c>
      <c r="I15" s="18"/>
      <c r="J15" s="117" t="s">
        <v>84</v>
      </c>
      <c r="K15" s="116"/>
      <c r="L15" s="115" t="s">
        <v>83</v>
      </c>
      <c r="M15" s="116"/>
      <c r="N15" s="115" t="s">
        <v>85</v>
      </c>
      <c r="O15" s="116"/>
      <c r="P15" s="115" t="s">
        <v>86</v>
      </c>
      <c r="Q15" s="116"/>
    </row>
    <row r="16" spans="1:19" ht="54" customHeight="1" thickBot="1" x14ac:dyDescent="0.3">
      <c r="B16" s="8"/>
      <c r="C16" s="9"/>
      <c r="D16" s="9"/>
      <c r="E16" s="9"/>
      <c r="F16" s="9"/>
      <c r="G16" s="9"/>
      <c r="H16" s="109" t="s">
        <v>87</v>
      </c>
      <c r="I16" s="109"/>
      <c r="J16" s="19" t="s">
        <v>88</v>
      </c>
      <c r="K16" s="19" t="s">
        <v>89</v>
      </c>
      <c r="L16" s="19" t="s">
        <v>90</v>
      </c>
      <c r="M16" s="19" t="s">
        <v>89</v>
      </c>
      <c r="N16" s="19" t="s">
        <v>90</v>
      </c>
      <c r="O16" s="19" t="s">
        <v>89</v>
      </c>
      <c r="P16" s="19" t="s">
        <v>90</v>
      </c>
      <c r="Q16" s="19" t="s">
        <v>89</v>
      </c>
    </row>
    <row r="17" spans="2:19" ht="30" customHeight="1" thickBot="1" x14ac:dyDescent="0.35">
      <c r="B17" s="105" t="s">
        <v>26</v>
      </c>
      <c r="C17" s="106"/>
      <c r="D17" s="106"/>
      <c r="E17" s="106"/>
      <c r="F17" s="106"/>
      <c r="G17" s="106"/>
      <c r="H17" s="106"/>
      <c r="I17" s="106"/>
      <c r="J17" s="10"/>
      <c r="K17" s="10"/>
      <c r="L17" s="10">
        <v>4.68</v>
      </c>
      <c r="M17" s="10">
        <v>4.7300000000000004</v>
      </c>
      <c r="N17" s="10">
        <v>4.84</v>
      </c>
      <c r="O17" s="10">
        <v>4.76</v>
      </c>
      <c r="P17" s="10">
        <v>4.79</v>
      </c>
      <c r="Q17" s="10">
        <v>4.83</v>
      </c>
      <c r="S17" s="22"/>
    </row>
    <row r="18" spans="2:19" ht="30" customHeight="1" thickBot="1" x14ac:dyDescent="0.3">
      <c r="B18" s="105" t="s">
        <v>27</v>
      </c>
      <c r="C18" s="106"/>
      <c r="D18" s="106"/>
      <c r="E18" s="106"/>
      <c r="F18" s="106"/>
      <c r="G18" s="106"/>
      <c r="H18" s="106"/>
      <c r="I18" s="106"/>
      <c r="J18" s="10"/>
      <c r="K18" s="10"/>
      <c r="L18" s="10">
        <v>4.62</v>
      </c>
      <c r="M18" s="10">
        <v>4.7300000000000004</v>
      </c>
      <c r="N18" s="10">
        <v>4.76</v>
      </c>
      <c r="O18" s="10">
        <v>4.72</v>
      </c>
      <c r="P18" s="10">
        <v>4.71</v>
      </c>
      <c r="Q18" s="10">
        <v>4.75</v>
      </c>
    </row>
    <row r="19" spans="2:19" ht="30" customHeight="1" thickBot="1" x14ac:dyDescent="0.35">
      <c r="B19" s="7" t="s">
        <v>34</v>
      </c>
      <c r="C19" s="6"/>
      <c r="D19" s="6"/>
      <c r="E19" s="6"/>
      <c r="F19" s="6"/>
      <c r="G19" s="6"/>
      <c r="H19" s="6"/>
      <c r="I19" s="6"/>
      <c r="J19" s="10"/>
      <c r="K19" s="10"/>
      <c r="L19" s="10">
        <v>4.3899999999999997</v>
      </c>
      <c r="M19" s="10">
        <v>4.63</v>
      </c>
      <c r="N19" s="10">
        <v>4.78</v>
      </c>
      <c r="O19" s="10">
        <v>4.66</v>
      </c>
      <c r="P19" s="10">
        <v>4.76</v>
      </c>
      <c r="Q19" s="10">
        <v>4.7</v>
      </c>
      <c r="S19" s="22"/>
    </row>
    <row r="20" spans="2:19" ht="30" customHeight="1" thickBot="1" x14ac:dyDescent="0.35">
      <c r="B20" s="105" t="s">
        <v>35</v>
      </c>
      <c r="C20" s="106"/>
      <c r="D20" s="106"/>
      <c r="E20" s="106"/>
      <c r="F20" s="106"/>
      <c r="G20" s="106"/>
      <c r="H20" s="106"/>
      <c r="I20" s="106"/>
      <c r="J20" s="10"/>
      <c r="K20" s="10"/>
      <c r="L20" s="10">
        <v>4.8099999999999996</v>
      </c>
      <c r="M20" s="10">
        <v>4.95</v>
      </c>
      <c r="N20" s="10">
        <v>4.66</v>
      </c>
      <c r="O20" s="10">
        <v>4.53</v>
      </c>
      <c r="P20" s="10">
        <v>4.6100000000000003</v>
      </c>
      <c r="Q20" s="10">
        <v>4.5</v>
      </c>
      <c r="S20" s="22"/>
    </row>
    <row r="21" spans="2:19" ht="30" customHeight="1" thickBot="1" x14ac:dyDescent="0.3">
      <c r="B21" s="105" t="s">
        <v>36</v>
      </c>
      <c r="C21" s="106"/>
      <c r="D21" s="106"/>
      <c r="E21" s="106"/>
      <c r="F21" s="106"/>
      <c r="G21" s="106"/>
      <c r="H21" s="106"/>
      <c r="I21" s="106"/>
      <c r="J21" s="10"/>
      <c r="K21" s="10"/>
      <c r="L21" s="10">
        <v>4.74</v>
      </c>
      <c r="M21" s="10">
        <v>4.83</v>
      </c>
      <c r="N21" s="10">
        <v>4.67</v>
      </c>
      <c r="O21" s="10">
        <v>4.5999999999999996</v>
      </c>
      <c r="P21" s="10">
        <v>4.58</v>
      </c>
      <c r="Q21" s="10">
        <v>4.55</v>
      </c>
    </row>
    <row r="22" spans="2:19" ht="30" customHeight="1" thickBot="1" x14ac:dyDescent="0.3">
      <c r="B22" s="105" t="s">
        <v>37</v>
      </c>
      <c r="C22" s="106"/>
      <c r="D22" s="106"/>
      <c r="E22" s="106"/>
      <c r="F22" s="106"/>
      <c r="G22" s="106"/>
      <c r="H22" s="106"/>
      <c r="I22" s="106"/>
      <c r="J22" s="10"/>
      <c r="K22" s="10"/>
      <c r="L22" s="10">
        <v>4.66</v>
      </c>
      <c r="M22" s="10">
        <v>4.72</v>
      </c>
      <c r="N22" s="10">
        <v>4.8</v>
      </c>
      <c r="O22" s="10">
        <v>4.8</v>
      </c>
      <c r="P22" s="10">
        <v>4.8</v>
      </c>
      <c r="Q22" s="10">
        <v>4.83</v>
      </c>
    </row>
    <row r="23" spans="2:19" ht="29.25" customHeight="1" thickBot="1" x14ac:dyDescent="0.3">
      <c r="B23" s="7" t="s">
        <v>39</v>
      </c>
      <c r="C23" s="6"/>
      <c r="D23" s="6"/>
      <c r="E23" s="6"/>
      <c r="F23" s="6"/>
      <c r="G23" s="6"/>
      <c r="H23" s="6"/>
      <c r="I23" s="6"/>
      <c r="J23" s="10"/>
      <c r="K23" s="10"/>
      <c r="L23" s="10">
        <v>4.53</v>
      </c>
      <c r="M23" s="10">
        <v>4.68</v>
      </c>
      <c r="N23" s="10">
        <v>4.7300000000000004</v>
      </c>
      <c r="O23" s="10">
        <v>4.76</v>
      </c>
      <c r="P23" s="10">
        <v>4.72</v>
      </c>
      <c r="Q23" s="10">
        <v>4.7300000000000004</v>
      </c>
    </row>
    <row r="24" spans="2:19" ht="27" customHeight="1" thickBot="1" x14ac:dyDescent="0.3">
      <c r="B24" s="7" t="s">
        <v>38</v>
      </c>
      <c r="C24" s="6"/>
      <c r="D24" s="6"/>
      <c r="E24" s="6"/>
      <c r="F24" s="6"/>
      <c r="G24" s="6"/>
      <c r="H24" s="6"/>
      <c r="I24" s="6"/>
      <c r="J24" s="10"/>
      <c r="K24" s="10"/>
      <c r="L24" s="10">
        <v>4.79</v>
      </c>
      <c r="M24" s="10">
        <v>4.8499999999999996</v>
      </c>
      <c r="N24" s="10">
        <v>4.83</v>
      </c>
      <c r="O24" s="10">
        <v>4.8</v>
      </c>
      <c r="P24" s="10">
        <v>4.7699999999999996</v>
      </c>
      <c r="Q24" s="10">
        <v>4.78</v>
      </c>
    </row>
    <row r="25" spans="2:19" ht="28.15" customHeight="1" x14ac:dyDescent="0.25"/>
    <row r="26" spans="2:19" ht="30" customHeight="1" x14ac:dyDescent="0.25"/>
    <row r="27" spans="2:19" ht="14.45" customHeight="1" x14ac:dyDescent="0.25"/>
    <row r="28" spans="2:19" ht="14.45" customHeight="1" x14ac:dyDescent="0.25"/>
    <row r="29" spans="2:19" ht="14.45" customHeight="1" x14ac:dyDescent="0.25">
      <c r="B29" s="1"/>
      <c r="C29" s="1"/>
      <c r="D29" s="1"/>
      <c r="E29" s="1"/>
      <c r="F29" s="1"/>
      <c r="G29" s="1"/>
    </row>
    <row r="30" spans="2:19" ht="15" customHeight="1" x14ac:dyDescent="0.25">
      <c r="B30" s="2"/>
    </row>
    <row r="31" spans="2:19" ht="14.45" customHeight="1" x14ac:dyDescent="0.25">
      <c r="B31" s="2"/>
    </row>
    <row r="32" spans="2:19" ht="14.45" customHeight="1" x14ac:dyDescent="0.25">
      <c r="B32" s="2"/>
    </row>
    <row r="33" spans="2:2" ht="14.45" customHeight="1" x14ac:dyDescent="0.25">
      <c r="B33" s="2"/>
    </row>
    <row r="34" spans="2:2" ht="15" customHeight="1" x14ac:dyDescent="0.25">
      <c r="B34" s="2"/>
    </row>
    <row r="35" spans="2:2" ht="14.45" customHeight="1" x14ac:dyDescent="0.25">
      <c r="B35" s="2"/>
    </row>
    <row r="36" spans="2:2" ht="14.45" customHeight="1" x14ac:dyDescent="0.25">
      <c r="B36" s="3"/>
    </row>
    <row r="37" spans="2:2" ht="14.45" customHeight="1" x14ac:dyDescent="0.25">
      <c r="B37" s="4"/>
    </row>
    <row r="38" spans="2:2" ht="14.45" customHeight="1" x14ac:dyDescent="0.25"/>
    <row r="39" spans="2:2" ht="9.6" customHeight="1" x14ac:dyDescent="0.25"/>
    <row r="40" spans="2:2" ht="14.45" customHeight="1" x14ac:dyDescent="0.25"/>
    <row r="41" spans="2:2" ht="14.45" customHeight="1" x14ac:dyDescent="0.25"/>
    <row r="42" spans="2:2" ht="15" customHeight="1" x14ac:dyDescent="0.25"/>
    <row r="43" spans="2:2" ht="14.45" customHeight="1" x14ac:dyDescent="0.25"/>
    <row r="44" spans="2:2" ht="14.45" customHeight="1" x14ac:dyDescent="0.25"/>
    <row r="45" spans="2:2" ht="15" customHeight="1" x14ac:dyDescent="0.25"/>
    <row r="46" spans="2:2" ht="14.45" customHeight="1" x14ac:dyDescent="0.25"/>
    <row r="47" spans="2:2" ht="14.45" customHeight="1" x14ac:dyDescent="0.25"/>
    <row r="48" spans="2:2" ht="15" customHeight="1" x14ac:dyDescent="0.25"/>
  </sheetData>
  <mergeCells count="26">
    <mergeCell ref="P3:Q3"/>
    <mergeCell ref="P15:Q15"/>
    <mergeCell ref="J2:Q2"/>
    <mergeCell ref="J14:Q14"/>
    <mergeCell ref="B1:J1"/>
    <mergeCell ref="B8:I8"/>
    <mergeCell ref="B9:I9"/>
    <mergeCell ref="B10:I10"/>
    <mergeCell ref="B7:I7"/>
    <mergeCell ref="B2:I2"/>
    <mergeCell ref="B5:I5"/>
    <mergeCell ref="B6:I6"/>
    <mergeCell ref="H4:I4"/>
    <mergeCell ref="N3:O3"/>
    <mergeCell ref="N15:O15"/>
    <mergeCell ref="J3:K3"/>
    <mergeCell ref="B22:I22"/>
    <mergeCell ref="B14:I14"/>
    <mergeCell ref="B17:I17"/>
    <mergeCell ref="B18:I18"/>
    <mergeCell ref="H16:I16"/>
    <mergeCell ref="L3:M3"/>
    <mergeCell ref="J15:K15"/>
    <mergeCell ref="L15:M15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="85" zoomScaleNormal="85" workbookViewId="0">
      <selection activeCell="B1" sqref="B1:J1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6" customWidth="1"/>
    <col min="12" max="13" width="16.85546875" customWidth="1"/>
  </cols>
  <sheetData>
    <row r="1" spans="1:13" ht="30" customHeight="1" thickBot="1" x14ac:dyDescent="0.4">
      <c r="A1" s="5"/>
      <c r="B1" s="110" t="s">
        <v>40</v>
      </c>
      <c r="C1" s="110"/>
      <c r="D1" s="110"/>
      <c r="E1" s="110"/>
      <c r="F1" s="110"/>
      <c r="G1" s="110"/>
      <c r="H1" s="110"/>
      <c r="I1" s="110"/>
      <c r="J1" s="110"/>
      <c r="K1" s="21"/>
    </row>
    <row r="2" spans="1:13" ht="62.25" customHeight="1" thickBot="1" x14ac:dyDescent="0.3">
      <c r="B2" s="118" t="s">
        <v>25</v>
      </c>
      <c r="C2" s="119"/>
      <c r="D2" s="119"/>
      <c r="E2" s="119"/>
      <c r="F2" s="119"/>
      <c r="G2" s="119"/>
      <c r="H2" s="119"/>
      <c r="I2" s="119"/>
      <c r="J2" s="112" t="s">
        <v>91</v>
      </c>
      <c r="K2" s="113"/>
      <c r="L2" s="113"/>
      <c r="M2" s="114"/>
    </row>
    <row r="3" spans="1:13" ht="33" customHeight="1" thickBot="1" x14ac:dyDescent="0.3">
      <c r="B3" s="28"/>
      <c r="C3" s="29"/>
      <c r="D3" s="29"/>
      <c r="E3" s="29"/>
      <c r="F3" s="29"/>
      <c r="G3" s="109" t="s">
        <v>81</v>
      </c>
      <c r="H3" s="109"/>
      <c r="I3" s="111"/>
      <c r="J3" s="12" t="s">
        <v>84</v>
      </c>
      <c r="K3" s="12" t="s">
        <v>83</v>
      </c>
      <c r="L3" s="12" t="s">
        <v>85</v>
      </c>
      <c r="M3" s="12" t="s">
        <v>86</v>
      </c>
    </row>
    <row r="4" spans="1:13" ht="34.5" customHeight="1" thickBot="1" x14ac:dyDescent="0.3">
      <c r="B4" s="105" t="s">
        <v>41</v>
      </c>
      <c r="C4" s="106"/>
      <c r="D4" s="106"/>
      <c r="E4" s="106"/>
      <c r="F4" s="106"/>
      <c r="G4" s="106"/>
      <c r="H4" s="106"/>
      <c r="I4" s="107"/>
      <c r="J4" s="14">
        <v>4.21</v>
      </c>
      <c r="K4" s="14">
        <v>4.26</v>
      </c>
      <c r="L4" s="14">
        <v>4.46</v>
      </c>
      <c r="M4" s="14">
        <v>4.29</v>
      </c>
    </row>
    <row r="5" spans="1:13" ht="30" customHeight="1" thickBot="1" x14ac:dyDescent="0.3">
      <c r="B5" s="105" t="s">
        <v>42</v>
      </c>
      <c r="C5" s="106"/>
      <c r="D5" s="106"/>
      <c r="E5" s="106"/>
      <c r="F5" s="106"/>
      <c r="G5" s="106"/>
      <c r="H5" s="106"/>
      <c r="I5" s="107"/>
      <c r="J5" s="14">
        <v>4.1100000000000003</v>
      </c>
      <c r="K5" s="14">
        <v>4.33</v>
      </c>
      <c r="L5" s="14">
        <v>4.46</v>
      </c>
      <c r="M5" s="14">
        <v>4.41</v>
      </c>
    </row>
    <row r="6" spans="1:13" ht="30" customHeight="1" thickBot="1" x14ac:dyDescent="0.3">
      <c r="B6" s="105" t="s">
        <v>43</v>
      </c>
      <c r="C6" s="106"/>
      <c r="D6" s="106"/>
      <c r="E6" s="106"/>
      <c r="F6" s="106"/>
      <c r="G6" s="106"/>
      <c r="H6" s="106"/>
      <c r="I6" s="107"/>
      <c r="J6" s="14">
        <v>3.95</v>
      </c>
      <c r="K6" s="14">
        <v>4.07</v>
      </c>
      <c r="L6" s="14">
        <v>4.46</v>
      </c>
      <c r="M6" s="14">
        <v>4.3499999999999996</v>
      </c>
    </row>
    <row r="7" spans="1:13" ht="33.75" customHeight="1" thickBot="1" x14ac:dyDescent="0.3">
      <c r="B7" s="105" t="s">
        <v>44</v>
      </c>
      <c r="C7" s="106"/>
      <c r="D7" s="106"/>
      <c r="E7" s="106"/>
      <c r="F7" s="106"/>
      <c r="G7" s="106"/>
      <c r="H7" s="106"/>
      <c r="I7" s="107"/>
      <c r="J7" s="14">
        <v>3.97</v>
      </c>
      <c r="K7" s="14">
        <v>4.1900000000000004</v>
      </c>
      <c r="L7" s="14">
        <v>4.2300000000000004</v>
      </c>
      <c r="M7" s="14">
        <v>4.29</v>
      </c>
    </row>
    <row r="8" spans="1:13" ht="30" customHeight="1" thickBot="1" x14ac:dyDescent="0.3">
      <c r="B8" s="105" t="s">
        <v>45</v>
      </c>
      <c r="C8" s="106"/>
      <c r="D8" s="106"/>
      <c r="E8" s="106"/>
      <c r="F8" s="106"/>
      <c r="G8" s="106"/>
      <c r="H8" s="106"/>
      <c r="I8" s="107"/>
      <c r="J8" s="14">
        <v>3.84</v>
      </c>
      <c r="K8" s="14">
        <v>4.21</v>
      </c>
      <c r="L8" s="14">
        <v>4.38</v>
      </c>
      <c r="M8" s="14">
        <v>4.24</v>
      </c>
    </row>
    <row r="9" spans="1:13" ht="30" customHeight="1" thickBot="1" x14ac:dyDescent="0.3">
      <c r="B9" s="105" t="s">
        <v>46</v>
      </c>
      <c r="C9" s="106"/>
      <c r="D9" s="106"/>
      <c r="E9" s="106"/>
      <c r="F9" s="106"/>
      <c r="G9" s="106"/>
      <c r="H9" s="106"/>
      <c r="I9" s="107"/>
      <c r="J9" s="14">
        <v>4.26</v>
      </c>
      <c r="K9" s="14">
        <v>4.5199999999999996</v>
      </c>
      <c r="L9" s="14">
        <v>4.62</v>
      </c>
      <c r="M9" s="14">
        <v>4.53</v>
      </c>
    </row>
    <row r="10" spans="1:13" ht="30" customHeight="1" thickBot="1" x14ac:dyDescent="0.3">
      <c r="B10" s="105" t="s">
        <v>47</v>
      </c>
      <c r="C10" s="106"/>
      <c r="D10" s="106"/>
      <c r="E10" s="106"/>
      <c r="F10" s="106"/>
      <c r="G10" s="106"/>
      <c r="H10" s="106"/>
      <c r="I10" s="107"/>
      <c r="J10" s="14">
        <v>4.3899999999999997</v>
      </c>
      <c r="K10" s="14">
        <v>4.5599999999999996</v>
      </c>
      <c r="L10" s="14">
        <v>4.6900000000000004</v>
      </c>
      <c r="M10" s="14">
        <v>4.59</v>
      </c>
    </row>
    <row r="11" spans="1:13" ht="30" customHeight="1" thickBot="1" x14ac:dyDescent="0.3">
      <c r="B11" s="105" t="s">
        <v>48</v>
      </c>
      <c r="C11" s="106"/>
      <c r="D11" s="106"/>
      <c r="E11" s="106"/>
      <c r="F11" s="106"/>
      <c r="G11" s="106"/>
      <c r="H11" s="106"/>
      <c r="I11" s="107"/>
      <c r="J11" s="14">
        <v>4.45</v>
      </c>
      <c r="K11" s="14">
        <v>4.6399999999999997</v>
      </c>
      <c r="L11" s="14">
        <v>4.7699999999999996</v>
      </c>
      <c r="M11" s="14">
        <v>4.6500000000000004</v>
      </c>
    </row>
    <row r="12" spans="1:13" ht="30.75" customHeight="1" thickBot="1" x14ac:dyDescent="0.3">
      <c r="B12" s="105" t="s">
        <v>49</v>
      </c>
      <c r="C12" s="106"/>
      <c r="D12" s="106"/>
      <c r="E12" s="106"/>
      <c r="F12" s="106"/>
      <c r="G12" s="106"/>
      <c r="H12" s="106"/>
      <c r="I12" s="107"/>
      <c r="J12" s="14">
        <v>4</v>
      </c>
      <c r="K12" s="14">
        <v>4.45</v>
      </c>
      <c r="L12" s="14">
        <v>4.6900000000000004</v>
      </c>
      <c r="M12" s="14">
        <v>4.59</v>
      </c>
    </row>
    <row r="13" spans="1:13" ht="30" customHeight="1" x14ac:dyDescent="0.25"/>
    <row r="14" spans="1:13" ht="14.45" customHeight="1" x14ac:dyDescent="0.25"/>
    <row r="15" spans="1:13" ht="14.45" customHeight="1" x14ac:dyDescent="0.25"/>
    <row r="16" spans="1:13" ht="15" customHeight="1" x14ac:dyDescent="0.25"/>
    <row r="17" ht="14.45" customHeight="1" x14ac:dyDescent="0.25"/>
    <row r="18" ht="14.45" customHeight="1" x14ac:dyDescent="0.25"/>
    <row r="19" ht="15" customHeight="1" x14ac:dyDescent="0.25"/>
  </sheetData>
  <mergeCells count="13">
    <mergeCell ref="B8:I8"/>
    <mergeCell ref="B9:I9"/>
    <mergeCell ref="B10:I10"/>
    <mergeCell ref="B11:I11"/>
    <mergeCell ref="B12:I12"/>
    <mergeCell ref="J2:M2"/>
    <mergeCell ref="B7:I7"/>
    <mergeCell ref="B1:J1"/>
    <mergeCell ref="B2:I2"/>
    <mergeCell ref="B4:I4"/>
    <mergeCell ref="B5:I5"/>
    <mergeCell ref="B6:I6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="55" zoomScaleNormal="55" workbookViewId="0">
      <selection activeCell="O57" sqref="O57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1" width="14.7109375" customWidth="1"/>
    <col min="12" max="13" width="15.5703125" customWidth="1"/>
  </cols>
  <sheetData>
    <row r="1" spans="1:13" ht="30" customHeight="1" thickBot="1" x14ac:dyDescent="0.4">
      <c r="A1" s="5"/>
      <c r="B1" s="110" t="s">
        <v>51</v>
      </c>
      <c r="C1" s="110"/>
      <c r="D1" s="110"/>
      <c r="E1" s="110"/>
      <c r="F1" s="110"/>
      <c r="G1" s="110"/>
      <c r="H1" s="110"/>
      <c r="I1" s="110"/>
      <c r="J1" s="110"/>
      <c r="K1" s="21"/>
    </row>
    <row r="2" spans="1:13" ht="90" customHeight="1" thickBot="1" x14ac:dyDescent="0.3">
      <c r="B2" s="118" t="s">
        <v>52</v>
      </c>
      <c r="C2" s="119"/>
      <c r="D2" s="119"/>
      <c r="E2" s="119"/>
      <c r="F2" s="119"/>
      <c r="G2" s="119"/>
      <c r="H2" s="119"/>
      <c r="I2" s="119"/>
      <c r="J2" s="112" t="s">
        <v>92</v>
      </c>
      <c r="K2" s="113"/>
      <c r="L2" s="113"/>
      <c r="M2" s="114"/>
    </row>
    <row r="3" spans="1:13" ht="33" customHeight="1" thickBot="1" x14ac:dyDescent="0.3">
      <c r="B3" s="28"/>
      <c r="C3" s="29"/>
      <c r="D3" s="29"/>
      <c r="E3" s="29"/>
      <c r="F3" s="29"/>
      <c r="G3" s="109" t="s">
        <v>81</v>
      </c>
      <c r="H3" s="109"/>
      <c r="I3" s="111"/>
      <c r="J3" s="12" t="s">
        <v>84</v>
      </c>
      <c r="K3" s="12" t="s">
        <v>83</v>
      </c>
      <c r="L3" s="12" t="s">
        <v>85</v>
      </c>
      <c r="M3" s="12" t="s">
        <v>86</v>
      </c>
    </row>
    <row r="4" spans="1:13" ht="34.5" customHeight="1" thickBot="1" x14ac:dyDescent="0.3">
      <c r="B4" s="105" t="s">
        <v>53</v>
      </c>
      <c r="C4" s="106"/>
      <c r="D4" s="106"/>
      <c r="E4" s="106"/>
      <c r="F4" s="106"/>
      <c r="G4" s="106"/>
      <c r="H4" s="106"/>
      <c r="I4" s="106"/>
      <c r="J4" s="13">
        <v>4.26</v>
      </c>
      <c r="K4" s="13">
        <v>4.42</v>
      </c>
      <c r="L4" s="13">
        <v>4.26</v>
      </c>
      <c r="M4" s="13">
        <v>4.53</v>
      </c>
    </row>
    <row r="5" spans="1:13" ht="30" customHeight="1" thickBot="1" x14ac:dyDescent="0.3">
      <c r="B5" s="105" t="s">
        <v>55</v>
      </c>
      <c r="C5" s="106"/>
      <c r="D5" s="106"/>
      <c r="E5" s="106"/>
      <c r="F5" s="106"/>
      <c r="G5" s="106"/>
      <c r="H5" s="106"/>
      <c r="I5" s="106"/>
      <c r="J5" s="15">
        <v>4.03</v>
      </c>
      <c r="K5" s="15">
        <v>4.33</v>
      </c>
      <c r="L5" s="15">
        <v>4.03</v>
      </c>
      <c r="M5" s="15">
        <v>4.3499999999999996</v>
      </c>
    </row>
    <row r="6" spans="1:13" ht="30" customHeight="1" thickBot="1" x14ac:dyDescent="0.3">
      <c r="B6" s="105" t="s">
        <v>54</v>
      </c>
      <c r="C6" s="106"/>
      <c r="D6" s="106"/>
      <c r="E6" s="106"/>
      <c r="F6" s="106"/>
      <c r="G6" s="106"/>
      <c r="H6" s="106"/>
      <c r="I6" s="106"/>
      <c r="J6" s="15">
        <v>4.13</v>
      </c>
      <c r="K6" s="15">
        <v>4.47</v>
      </c>
      <c r="L6" s="15">
        <v>4.13</v>
      </c>
      <c r="M6" s="15">
        <v>4.47</v>
      </c>
    </row>
    <row r="7" spans="1:13" ht="30" customHeight="1" x14ac:dyDescent="0.25"/>
    <row r="8" spans="1:13" ht="14.45" customHeight="1" x14ac:dyDescent="0.25"/>
    <row r="9" spans="1:13" ht="14.45" customHeight="1" x14ac:dyDescent="0.25"/>
    <row r="10" spans="1:13" ht="15" customHeight="1" x14ac:dyDescent="0.25"/>
    <row r="11" spans="1:13" ht="14.45" customHeight="1" x14ac:dyDescent="0.25"/>
    <row r="12" spans="1:13" ht="14.45" customHeight="1" x14ac:dyDescent="0.25"/>
    <row r="13" spans="1:13" ht="15" customHeight="1" x14ac:dyDescent="0.25"/>
  </sheetData>
  <mergeCells count="7">
    <mergeCell ref="B6:I6"/>
    <mergeCell ref="G3:I3"/>
    <mergeCell ref="B1:J1"/>
    <mergeCell ref="J2:M2"/>
    <mergeCell ref="B2:I2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="70" zoomScaleNormal="70" workbookViewId="0">
      <selection activeCell="D3" sqref="D3:I3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3" width="30.28515625" customWidth="1"/>
  </cols>
  <sheetData>
    <row r="1" spans="1:13" ht="30" customHeight="1" thickBot="1" x14ac:dyDescent="0.4">
      <c r="A1" s="5"/>
      <c r="B1" s="110" t="s">
        <v>56</v>
      </c>
      <c r="C1" s="110"/>
      <c r="D1" s="110"/>
      <c r="E1" s="110"/>
      <c r="F1" s="110"/>
      <c r="G1" s="110"/>
      <c r="H1" s="110"/>
      <c r="I1" s="110"/>
      <c r="J1" s="110"/>
      <c r="K1" s="21"/>
    </row>
    <row r="2" spans="1:13" ht="62.25" customHeight="1" thickBot="1" x14ac:dyDescent="0.3">
      <c r="B2" s="118" t="s">
        <v>25</v>
      </c>
      <c r="C2" s="119"/>
      <c r="D2" s="119"/>
      <c r="E2" s="119"/>
      <c r="F2" s="119"/>
      <c r="G2" s="119"/>
      <c r="H2" s="119"/>
      <c r="I2" s="119"/>
      <c r="J2" s="112" t="s">
        <v>50</v>
      </c>
      <c r="K2" s="113"/>
      <c r="L2" s="113"/>
      <c r="M2" s="114"/>
    </row>
    <row r="3" spans="1:13" ht="33" customHeight="1" thickBot="1" x14ac:dyDescent="0.3">
      <c r="B3" s="8"/>
      <c r="C3" s="9"/>
      <c r="D3" s="28"/>
      <c r="E3" s="29"/>
      <c r="F3" s="29"/>
      <c r="G3" s="109" t="s">
        <v>81</v>
      </c>
      <c r="H3" s="109"/>
      <c r="I3" s="111"/>
      <c r="J3" s="16" t="s">
        <v>84</v>
      </c>
      <c r="K3" s="16" t="s">
        <v>83</v>
      </c>
      <c r="L3" s="16" t="s">
        <v>85</v>
      </c>
      <c r="M3" s="16" t="s">
        <v>86</v>
      </c>
    </row>
    <row r="4" spans="1:13" ht="34.5" customHeight="1" thickBot="1" x14ac:dyDescent="0.3">
      <c r="B4" s="105" t="s">
        <v>57</v>
      </c>
      <c r="C4" s="106"/>
      <c r="D4" s="106"/>
      <c r="E4" s="106"/>
      <c r="F4" s="106"/>
      <c r="G4" s="106"/>
      <c r="H4" s="106"/>
      <c r="I4" s="106"/>
      <c r="J4" s="13">
        <v>4.21</v>
      </c>
      <c r="K4" s="13">
        <v>4.51</v>
      </c>
      <c r="L4" s="13">
        <v>4.7699999999999996</v>
      </c>
      <c r="M4" s="13">
        <v>4.58</v>
      </c>
    </row>
    <row r="5" spans="1:13" ht="30" customHeight="1" thickBot="1" x14ac:dyDescent="0.3">
      <c r="B5" s="105" t="s">
        <v>58</v>
      </c>
      <c r="C5" s="106"/>
      <c r="D5" s="106"/>
      <c r="E5" s="106"/>
      <c r="F5" s="106"/>
      <c r="G5" s="106"/>
      <c r="H5" s="106"/>
      <c r="I5" s="106"/>
      <c r="J5" s="15">
        <v>4.1100000000000003</v>
      </c>
      <c r="K5" s="15">
        <v>4.32</v>
      </c>
      <c r="L5" s="15">
        <v>4.3099999999999996</v>
      </c>
      <c r="M5" s="15">
        <v>4.47</v>
      </c>
    </row>
    <row r="6" spans="1:13" ht="30" customHeight="1" thickBot="1" x14ac:dyDescent="0.3">
      <c r="B6" s="105" t="s">
        <v>59</v>
      </c>
      <c r="C6" s="106"/>
      <c r="D6" s="106"/>
      <c r="E6" s="106"/>
      <c r="F6" s="106"/>
      <c r="G6" s="106"/>
      <c r="H6" s="106"/>
      <c r="I6" s="106"/>
      <c r="J6" s="15">
        <v>3.66</v>
      </c>
      <c r="K6" s="15">
        <v>3.96</v>
      </c>
      <c r="L6" s="15">
        <v>4.3099999999999996</v>
      </c>
      <c r="M6" s="15">
        <v>4.05</v>
      </c>
    </row>
    <row r="7" spans="1:13" ht="33.75" customHeight="1" thickBot="1" x14ac:dyDescent="0.3">
      <c r="B7" s="105" t="s">
        <v>60</v>
      </c>
      <c r="C7" s="106"/>
      <c r="D7" s="106"/>
      <c r="E7" s="106"/>
      <c r="F7" s="106"/>
      <c r="G7" s="106"/>
      <c r="H7" s="106"/>
      <c r="I7" s="106"/>
      <c r="J7" s="15">
        <v>4.13</v>
      </c>
      <c r="K7" s="15">
        <v>4.32</v>
      </c>
      <c r="L7" s="15">
        <v>4.46</v>
      </c>
      <c r="M7" s="15">
        <v>4.47</v>
      </c>
    </row>
    <row r="8" spans="1:13" ht="30" customHeight="1" thickBot="1" x14ac:dyDescent="0.3">
      <c r="B8" s="105" t="s">
        <v>61</v>
      </c>
      <c r="C8" s="106"/>
      <c r="D8" s="106"/>
      <c r="E8" s="106"/>
      <c r="F8" s="106"/>
      <c r="G8" s="106"/>
      <c r="H8" s="106"/>
      <c r="I8" s="106"/>
      <c r="J8" s="15">
        <v>4.29</v>
      </c>
      <c r="K8" s="15">
        <v>4.45</v>
      </c>
      <c r="L8" s="15">
        <v>4.8499999999999996</v>
      </c>
      <c r="M8" s="15">
        <v>4.29</v>
      </c>
    </row>
    <row r="9" spans="1:13" ht="30" customHeight="1" thickBot="1" x14ac:dyDescent="0.3">
      <c r="B9" s="105" t="s">
        <v>63</v>
      </c>
      <c r="C9" s="106"/>
      <c r="D9" s="106"/>
      <c r="E9" s="106"/>
      <c r="F9" s="106"/>
      <c r="G9" s="106"/>
      <c r="H9" s="106"/>
      <c r="I9" s="106"/>
      <c r="J9" s="15">
        <v>4.16</v>
      </c>
      <c r="K9" s="15">
        <v>4.42</v>
      </c>
      <c r="L9" s="15">
        <v>4.6900000000000004</v>
      </c>
      <c r="M9" s="15">
        <v>4.53</v>
      </c>
    </row>
    <row r="10" spans="1:13" ht="30" customHeight="1" thickBot="1" x14ac:dyDescent="0.3">
      <c r="B10" s="105" t="s">
        <v>62</v>
      </c>
      <c r="C10" s="106"/>
      <c r="D10" s="106"/>
      <c r="E10" s="106"/>
      <c r="F10" s="106"/>
      <c r="G10" s="106"/>
      <c r="H10" s="106"/>
      <c r="I10" s="106"/>
      <c r="J10" s="15">
        <v>4.21</v>
      </c>
      <c r="K10" s="15">
        <v>4.4800000000000004</v>
      </c>
      <c r="L10" s="15">
        <v>4.54</v>
      </c>
      <c r="M10" s="15">
        <v>4.59</v>
      </c>
    </row>
    <row r="11" spans="1:13" ht="30" customHeight="1" thickBot="1" x14ac:dyDescent="0.3">
      <c r="B11" s="105" t="s">
        <v>64</v>
      </c>
      <c r="C11" s="106"/>
      <c r="D11" s="106"/>
      <c r="E11" s="106"/>
      <c r="F11" s="106"/>
      <c r="G11" s="106"/>
      <c r="H11" s="106"/>
      <c r="I11" s="106"/>
      <c r="J11" s="15">
        <v>4.24</v>
      </c>
      <c r="K11" s="15">
        <v>4.58</v>
      </c>
      <c r="L11" s="15">
        <v>4.6900000000000004</v>
      </c>
      <c r="M11" s="15">
        <v>4.47</v>
      </c>
    </row>
    <row r="12" spans="1:13" ht="30" customHeight="1" x14ac:dyDescent="0.25"/>
    <row r="13" spans="1:13" ht="14.45" customHeight="1" x14ac:dyDescent="0.25"/>
    <row r="14" spans="1:13" ht="14.45" customHeight="1" x14ac:dyDescent="0.25"/>
    <row r="15" spans="1:13" ht="15" customHeight="1" x14ac:dyDescent="0.25"/>
    <row r="16" spans="1:13" ht="14.45" customHeight="1" x14ac:dyDescent="0.25"/>
    <row r="17" ht="14.45" customHeight="1" x14ac:dyDescent="0.25"/>
    <row r="18" ht="15" customHeight="1" x14ac:dyDescent="0.25"/>
  </sheetData>
  <mergeCells count="12">
    <mergeCell ref="B1:J1"/>
    <mergeCell ref="B11:I11"/>
    <mergeCell ref="B2:I2"/>
    <mergeCell ref="B4:I4"/>
    <mergeCell ref="B5:I5"/>
    <mergeCell ref="B6:I6"/>
    <mergeCell ref="B7:I7"/>
    <mergeCell ref="G3:I3"/>
    <mergeCell ref="J2:M2"/>
    <mergeCell ref="B8:I8"/>
    <mergeCell ref="B9:I9"/>
    <mergeCell ref="B10:I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topLeftCell="A2" zoomScale="70" zoomScaleNormal="70" workbookViewId="0">
      <selection activeCell="E20" sqref="E20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3" width="30.28515625" customWidth="1"/>
  </cols>
  <sheetData>
    <row r="1" spans="1:13" ht="30" customHeight="1" thickBot="1" x14ac:dyDescent="0.4">
      <c r="A1" s="5"/>
      <c r="B1" s="110" t="s">
        <v>65</v>
      </c>
      <c r="C1" s="110"/>
      <c r="D1" s="110"/>
      <c r="E1" s="110"/>
      <c r="F1" s="110"/>
      <c r="G1" s="110"/>
      <c r="H1" s="110"/>
      <c r="I1" s="110"/>
      <c r="J1" s="110"/>
      <c r="K1" s="21"/>
    </row>
    <row r="2" spans="1:13" ht="91.5" customHeight="1" thickBot="1" x14ac:dyDescent="0.3">
      <c r="B2" s="118" t="s">
        <v>25</v>
      </c>
      <c r="C2" s="119"/>
      <c r="D2" s="119"/>
      <c r="E2" s="119"/>
      <c r="F2" s="119"/>
      <c r="G2" s="119"/>
      <c r="H2" s="119"/>
      <c r="I2" s="119"/>
      <c r="J2" s="112" t="s">
        <v>50</v>
      </c>
      <c r="K2" s="113"/>
      <c r="L2" s="113"/>
      <c r="M2" s="114"/>
    </row>
    <row r="3" spans="1:13" ht="33" customHeight="1" thickBot="1" x14ac:dyDescent="0.3">
      <c r="B3" s="28"/>
      <c r="C3" s="29"/>
      <c r="D3" s="29"/>
      <c r="E3" s="29"/>
      <c r="F3" s="29"/>
      <c r="G3" s="109" t="s">
        <v>81</v>
      </c>
      <c r="H3" s="109"/>
      <c r="I3" s="111"/>
      <c r="J3" s="16" t="s">
        <v>84</v>
      </c>
      <c r="K3" s="16" t="s">
        <v>83</v>
      </c>
      <c r="L3" s="16" t="s">
        <v>85</v>
      </c>
      <c r="M3" s="16" t="s">
        <v>86</v>
      </c>
    </row>
    <row r="4" spans="1:13" ht="34.5" customHeight="1" thickBot="1" x14ac:dyDescent="0.3">
      <c r="B4" s="105" t="s">
        <v>66</v>
      </c>
      <c r="C4" s="106"/>
      <c r="D4" s="106"/>
      <c r="E4" s="106"/>
      <c r="F4" s="106"/>
      <c r="G4" s="106"/>
      <c r="H4" s="106"/>
      <c r="I4" s="106"/>
      <c r="J4" s="13">
        <v>3.95</v>
      </c>
      <c r="K4" s="13">
        <v>4.4400000000000004</v>
      </c>
      <c r="L4" s="13">
        <v>4.2300000000000004</v>
      </c>
      <c r="M4" s="13">
        <v>4.47</v>
      </c>
    </row>
    <row r="5" spans="1:13" ht="30" customHeight="1" thickBot="1" x14ac:dyDescent="0.3">
      <c r="B5" s="105" t="s">
        <v>67</v>
      </c>
      <c r="C5" s="106"/>
      <c r="D5" s="106"/>
      <c r="E5" s="106"/>
      <c r="F5" s="106"/>
      <c r="G5" s="106"/>
      <c r="H5" s="106"/>
      <c r="I5" s="106"/>
      <c r="J5" s="15">
        <v>4</v>
      </c>
      <c r="K5" s="15">
        <v>4.1399999999999997</v>
      </c>
      <c r="L5" s="15">
        <v>4.08</v>
      </c>
      <c r="M5" s="15">
        <v>4.47</v>
      </c>
    </row>
    <row r="6" spans="1:13" ht="30" customHeight="1" thickBot="1" x14ac:dyDescent="0.3">
      <c r="B6" s="105" t="s">
        <v>68</v>
      </c>
      <c r="C6" s="106"/>
      <c r="D6" s="106"/>
      <c r="E6" s="106"/>
      <c r="F6" s="106"/>
      <c r="G6" s="106"/>
      <c r="H6" s="106"/>
      <c r="I6" s="106"/>
      <c r="J6" s="15">
        <v>4.05</v>
      </c>
      <c r="K6" s="15">
        <v>4.25</v>
      </c>
      <c r="L6" s="15">
        <v>4.1500000000000004</v>
      </c>
      <c r="M6" s="15">
        <v>4.59</v>
      </c>
    </row>
    <row r="7" spans="1:13" ht="33.75" customHeight="1" thickBot="1" x14ac:dyDescent="0.3">
      <c r="B7" s="105" t="s">
        <v>70</v>
      </c>
      <c r="C7" s="106"/>
      <c r="D7" s="106"/>
      <c r="E7" s="106"/>
      <c r="F7" s="106"/>
      <c r="G7" s="106"/>
      <c r="H7" s="106"/>
      <c r="I7" s="106"/>
      <c r="J7" s="15">
        <v>4.29</v>
      </c>
      <c r="K7" s="15">
        <v>4.63</v>
      </c>
      <c r="L7" s="15">
        <v>4.8499999999999996</v>
      </c>
      <c r="M7" s="15">
        <v>4.53</v>
      </c>
    </row>
    <row r="8" spans="1:13" ht="30" customHeight="1" thickBot="1" x14ac:dyDescent="0.3">
      <c r="B8" s="105" t="s">
        <v>69</v>
      </c>
      <c r="C8" s="106"/>
      <c r="D8" s="106"/>
      <c r="E8" s="106"/>
      <c r="F8" s="106"/>
      <c r="G8" s="106"/>
      <c r="H8" s="106"/>
      <c r="I8" s="106"/>
      <c r="J8" s="15">
        <v>4.24</v>
      </c>
      <c r="K8" s="15">
        <v>4.2699999999999996</v>
      </c>
      <c r="L8" s="15">
        <v>4.62</v>
      </c>
      <c r="M8" s="15">
        <v>4.53</v>
      </c>
    </row>
    <row r="9" spans="1:13" ht="30" customHeight="1" thickBot="1" x14ac:dyDescent="0.3">
      <c r="B9" s="105" t="s">
        <v>71</v>
      </c>
      <c r="C9" s="106"/>
      <c r="D9" s="106"/>
      <c r="E9" s="106"/>
      <c r="F9" s="106"/>
      <c r="G9" s="106"/>
      <c r="H9" s="106"/>
      <c r="I9" s="106"/>
      <c r="J9" s="15">
        <v>4.05</v>
      </c>
      <c r="K9" s="15">
        <v>4.38</v>
      </c>
      <c r="L9" s="15">
        <v>4.3099999999999996</v>
      </c>
      <c r="M9" s="15">
        <v>4.6500000000000004</v>
      </c>
    </row>
    <row r="10" spans="1:13" ht="44.45" customHeight="1" thickBot="1" x14ac:dyDescent="0.3">
      <c r="B10" s="120" t="s">
        <v>72</v>
      </c>
      <c r="C10" s="121"/>
      <c r="D10" s="121"/>
      <c r="E10" s="121"/>
      <c r="F10" s="121"/>
      <c r="G10" s="121"/>
      <c r="H10" s="121"/>
      <c r="I10" s="121"/>
      <c r="J10" s="15">
        <v>4.05</v>
      </c>
      <c r="K10" s="15">
        <v>4.33</v>
      </c>
      <c r="L10" s="15">
        <v>4.3099999999999996</v>
      </c>
      <c r="M10" s="15">
        <v>4.41</v>
      </c>
    </row>
    <row r="11" spans="1:13" ht="30" customHeight="1" x14ac:dyDescent="0.25"/>
  </sheetData>
  <mergeCells count="11">
    <mergeCell ref="B1:J1"/>
    <mergeCell ref="J2:M2"/>
    <mergeCell ref="B8:I8"/>
    <mergeCell ref="B9:I9"/>
    <mergeCell ref="B10:I10"/>
    <mergeCell ref="B7:I7"/>
    <mergeCell ref="B2:I2"/>
    <mergeCell ref="G3:I3"/>
    <mergeCell ref="B4:I4"/>
    <mergeCell ref="B5:I5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zoomScale="70" zoomScaleNormal="70" workbookViewId="0">
      <selection activeCell="D11" sqref="D11"/>
    </sheetView>
  </sheetViews>
  <sheetFormatPr defaultRowHeight="15" x14ac:dyDescent="0.25"/>
  <cols>
    <col min="2" max="2" width="28" customWidth="1"/>
    <col min="3" max="3" width="11" customWidth="1"/>
    <col min="4" max="4" width="17.5703125" customWidth="1"/>
    <col min="5" max="5" width="17" customWidth="1"/>
    <col min="6" max="6" width="18" customWidth="1"/>
    <col min="7" max="7" width="20.42578125" customWidth="1"/>
    <col min="10" max="12" width="30.28515625" customWidth="1"/>
  </cols>
  <sheetData>
    <row r="1" spans="1:12" ht="30" customHeight="1" thickBot="1" x14ac:dyDescent="0.4">
      <c r="A1" s="5"/>
      <c r="B1" s="30" t="s">
        <v>73</v>
      </c>
      <c r="C1" s="30"/>
      <c r="D1" s="30"/>
      <c r="E1" s="30"/>
      <c r="F1" s="30"/>
      <c r="G1" s="30"/>
      <c r="H1" s="30"/>
      <c r="I1" s="30"/>
    </row>
    <row r="2" spans="1:12" ht="92.25" customHeight="1" thickBot="1" x14ac:dyDescent="0.3">
      <c r="B2" s="118" t="s">
        <v>25</v>
      </c>
      <c r="C2" s="119"/>
      <c r="D2" s="119"/>
      <c r="E2" s="119"/>
      <c r="F2" s="119"/>
      <c r="G2" s="119"/>
      <c r="H2" s="119"/>
      <c r="I2" s="119"/>
      <c r="J2" s="112" t="s">
        <v>93</v>
      </c>
      <c r="K2" s="113"/>
      <c r="L2" s="114"/>
    </row>
    <row r="3" spans="1:12" ht="33" customHeight="1" thickBot="1" x14ac:dyDescent="0.3">
      <c r="B3" s="24"/>
      <c r="C3" s="23"/>
      <c r="D3" s="23"/>
      <c r="E3" s="23"/>
      <c r="F3" s="23"/>
      <c r="G3" s="109" t="s">
        <v>81</v>
      </c>
      <c r="H3" s="109"/>
      <c r="I3" s="111"/>
      <c r="J3" s="16" t="s">
        <v>83</v>
      </c>
      <c r="K3" s="16" t="s">
        <v>85</v>
      </c>
      <c r="L3" s="16" t="s">
        <v>86</v>
      </c>
    </row>
    <row r="4" spans="1:12" ht="34.5" customHeight="1" thickBot="1" x14ac:dyDescent="0.3">
      <c r="B4" s="105" t="s">
        <v>74</v>
      </c>
      <c r="C4" s="106"/>
      <c r="D4" s="106"/>
      <c r="E4" s="106"/>
      <c r="F4" s="106"/>
      <c r="G4" s="106"/>
      <c r="H4" s="106"/>
      <c r="I4" s="106"/>
      <c r="J4" s="13">
        <v>4.5199999999999996</v>
      </c>
      <c r="K4" s="14">
        <v>4.62</v>
      </c>
      <c r="L4" s="20">
        <v>4.47</v>
      </c>
    </row>
    <row r="5" spans="1:12" ht="30" customHeight="1" thickBot="1" x14ac:dyDescent="0.3">
      <c r="B5" s="105" t="s">
        <v>75</v>
      </c>
      <c r="C5" s="106"/>
      <c r="D5" s="106"/>
      <c r="E5" s="106"/>
      <c r="F5" s="106"/>
      <c r="G5" s="106"/>
      <c r="H5" s="106"/>
      <c r="I5" s="106"/>
      <c r="J5" s="15">
        <v>4.53</v>
      </c>
      <c r="K5" s="25">
        <v>4.6900000000000004</v>
      </c>
      <c r="L5" s="20">
        <v>4.47</v>
      </c>
    </row>
    <row r="6" spans="1:12" ht="30" customHeight="1" thickBot="1" x14ac:dyDescent="0.3">
      <c r="B6" s="105" t="s">
        <v>76</v>
      </c>
      <c r="C6" s="106"/>
      <c r="D6" s="106"/>
      <c r="E6" s="106"/>
      <c r="F6" s="106"/>
      <c r="G6" s="106"/>
      <c r="H6" s="106"/>
      <c r="I6" s="106"/>
      <c r="J6" s="15">
        <v>4.4800000000000004</v>
      </c>
      <c r="K6" s="25">
        <v>4.62</v>
      </c>
      <c r="L6" s="20">
        <v>4.47</v>
      </c>
    </row>
    <row r="7" spans="1:12" ht="33.75" customHeight="1" thickBot="1" x14ac:dyDescent="0.3">
      <c r="B7" s="105" t="s">
        <v>77</v>
      </c>
      <c r="C7" s="106"/>
      <c r="D7" s="106"/>
      <c r="E7" s="106"/>
      <c r="F7" s="106"/>
      <c r="G7" s="106"/>
      <c r="H7" s="106"/>
      <c r="I7" s="106"/>
      <c r="J7" s="15">
        <v>4.47</v>
      </c>
      <c r="K7" s="25">
        <v>4.54</v>
      </c>
      <c r="L7" s="20">
        <v>4.53</v>
      </c>
    </row>
  </sheetData>
  <mergeCells count="7">
    <mergeCell ref="J2:L2"/>
    <mergeCell ref="B7:I7"/>
    <mergeCell ref="B2:I2"/>
    <mergeCell ref="B4:I4"/>
    <mergeCell ref="B5:I5"/>
    <mergeCell ref="B6:I6"/>
    <mergeCell ref="G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4" spans="1:1" x14ac:dyDescent="0.25">
      <c r="A4" t="s">
        <v>5</v>
      </c>
    </row>
    <row r="5" spans="1:1" x14ac:dyDescent="0.25">
      <c r="A5" t="s">
        <v>6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ankietyzacja stud po I sem</vt:lpstr>
      <vt:lpstr>ankietyzacja procesu dydaktyczn</vt:lpstr>
      <vt:lpstr>ankiet absolw program kształcen</vt:lpstr>
      <vt:lpstr>osiągn efekty kształ</vt:lpstr>
      <vt:lpstr> uzyskane komp</vt:lpstr>
      <vt:lpstr>infrastr, sekret</vt:lpstr>
      <vt:lpstr>system zapewn jakości kształ</vt:lpstr>
      <vt:lpstr>Arkusz1</vt:lpstr>
      <vt:lpstr>Arkusz4</vt:lpstr>
      <vt:lpstr>Lista</vt:lpstr>
      <vt:lpstr>Ank. dla studentów I roku</vt:lpstr>
      <vt:lpstr>Ank. dla studentów III roku</vt:lpstr>
      <vt:lpstr>'Ank. dla studentów I roku'!Obszar_wydruku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2023-09-27T07:39:34Z</dcterms:modified>
</cp:coreProperties>
</file>